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010" windowHeight="12990" firstSheet="14" activeTab="18"/>
  </bookViews>
  <sheets>
    <sheet name="Übersicht" sheetId="1" r:id="rId1"/>
    <sheet name="RX Blocking" sheetId="2" r:id="rId2"/>
    <sheet name="TX Rauschen" sheetId="3" r:id="rId3"/>
    <sheet name="IC275E" sheetId="4" r:id="rId4"/>
    <sheet name="TS700G DK8SG" sheetId="5" r:id="rId5"/>
    <sheet name="TS700S DB6IR" sheetId="6" r:id="rId6"/>
    <sheet name="TS790 DJ5IR" sheetId="7" r:id="rId7"/>
    <sheet name="IC910H DK9IP" sheetId="8" r:id="rId8"/>
    <sheet name="K2 DJ5IR" sheetId="9" r:id="rId9"/>
    <sheet name="TS870+LT2S" sheetId="10" r:id="rId10"/>
    <sheet name="TS870+Javornik" sheetId="11" r:id="rId11"/>
    <sheet name="FT1000+LT2S" sheetId="12" r:id="rId12"/>
    <sheet name="FT1000+Javornik" sheetId="13" r:id="rId13"/>
    <sheet name="FT1000 2.RX+Javornik" sheetId="14" r:id="rId14"/>
    <sheet name="IC735+LT2S" sheetId="15" r:id="rId15"/>
    <sheet name="IC735+Javornik" sheetId="16" r:id="rId16"/>
    <sheet name="Orion+Javornik" sheetId="17" r:id="rId17"/>
    <sheet name="Orion 2.RX+Javornik" sheetId="18" r:id="rId18"/>
    <sheet name="DK2DB" sheetId="19" r:id="rId19"/>
    <sheet name="HP8642G+Topf" sheetId="20" r:id="rId20"/>
  </sheets>
  <definedNames>
    <definedName name="_xlnm.Print_Area" localSheetId="18">'DK2DB'!$A$1:$G$37</definedName>
    <definedName name="_xlnm.Print_Area" localSheetId="13">'FT1000 2.RX+Javornik'!$A$1:$G$37</definedName>
    <definedName name="_xlnm.Print_Area" localSheetId="12">'FT1000+Javornik'!$A$1:$G$37</definedName>
    <definedName name="_xlnm.Print_Area" localSheetId="11">'FT1000+LT2S'!$A$1:$G$37</definedName>
    <definedName name="_xlnm.Print_Area" localSheetId="19">'HP8642G+Topf'!$A$1:$G$37</definedName>
    <definedName name="_xlnm.Print_Area" localSheetId="3">'IC275E'!$A$1:$G$37</definedName>
    <definedName name="_xlnm.Print_Area" localSheetId="15">'IC735+Javornik'!$A$1:$G$37</definedName>
    <definedName name="_xlnm.Print_Area" localSheetId="14">'IC735+LT2S'!$A$1:$G$37</definedName>
    <definedName name="_xlnm.Print_Area" localSheetId="7">'IC910H DK9IP'!$A$1:$G$37</definedName>
    <definedName name="_xlnm.Print_Area" localSheetId="8">'K2 DJ5IR'!$A$1:$G$37</definedName>
    <definedName name="_xlnm.Print_Area" localSheetId="17">'Orion 2.RX+Javornik'!$A$1:$G$37</definedName>
    <definedName name="_xlnm.Print_Area" localSheetId="16">'Orion+Javornik'!$A$1:$G$37</definedName>
    <definedName name="_xlnm.Print_Area" localSheetId="4">'TS700G DK8SG'!$A$1:$G$37</definedName>
    <definedName name="_xlnm.Print_Area" localSheetId="5">'TS700S DB6IR'!$A$1:$G$37</definedName>
    <definedName name="_xlnm.Print_Area" localSheetId="6">'TS790 DJ5IR'!$A$1:$G$37</definedName>
    <definedName name="_xlnm.Print_Area" localSheetId="10">'TS870+Javornik'!$A$1:$G$37</definedName>
    <definedName name="_xlnm.Print_Area" localSheetId="9">'TS870+LT2S'!$A$1:$G$37</definedName>
  </definedNames>
  <calcPr fullCalcOnLoad="1"/>
</workbook>
</file>

<file path=xl/sharedStrings.xml><?xml version="1.0" encoding="utf-8"?>
<sst xmlns="http://schemas.openxmlformats.org/spreadsheetml/2006/main" count="1449" uniqueCount="128">
  <si>
    <t>Y-Faktor</t>
  </si>
  <si>
    <t>Rauschzahl:</t>
  </si>
  <si>
    <t xml:space="preserve"> dB</t>
  </si>
  <si>
    <t>RX Rauschzahlmessung</t>
  </si>
  <si>
    <t xml:space="preserve">NF-RMS-Spannung "OFF" </t>
  </si>
  <si>
    <t xml:space="preserve">NF-RMS-Spannung "ON" </t>
  </si>
  <si>
    <t>ENR der Rauschquelle</t>
  </si>
  <si>
    <t xml:space="preserve"> (Verhältnis)</t>
  </si>
  <si>
    <t>RX IP3-Messung</t>
  </si>
  <si>
    <t xml:space="preserve">Pegel der Störsignale  2 x </t>
  </si>
  <si>
    <t xml:space="preserve"> dBm</t>
  </si>
  <si>
    <t>Generatorpegel Substitutionssignal</t>
  </si>
  <si>
    <t>Dämpfung des Richtkopplers</t>
  </si>
  <si>
    <t>Pegel Intermodulationsprodukt</t>
  </si>
  <si>
    <t>IP3 (Input)</t>
  </si>
  <si>
    <t>RX Blocking-Messung</t>
  </si>
  <si>
    <t>Generatorpegel für (S+N)/N = 10 dB</t>
  </si>
  <si>
    <t>Signalpegel für (S+N)/N = 10 dB</t>
  </si>
  <si>
    <t>Bandbreite des Messempfängers</t>
  </si>
  <si>
    <t xml:space="preserve"> Hz</t>
  </si>
  <si>
    <t xml:space="preserve"> dB/Hz</t>
  </si>
  <si>
    <t xml:space="preserve"> dBc</t>
  </si>
  <si>
    <r>
      <t>D</t>
    </r>
    <r>
      <rPr>
        <b/>
        <sz val="10"/>
        <rFont val="Arial"/>
        <family val="0"/>
      </rPr>
      <t>f =   20kHz</t>
    </r>
    <r>
      <rPr>
        <sz val="10"/>
        <rFont val="Arial"/>
        <family val="0"/>
      </rPr>
      <t>: Störpegel für (S+N)/N = 7,4 dB</t>
    </r>
  </si>
  <si>
    <r>
      <t>D</t>
    </r>
    <r>
      <rPr>
        <b/>
        <sz val="10"/>
        <rFont val="Arial"/>
        <family val="0"/>
      </rPr>
      <t>f =   50kHz</t>
    </r>
    <r>
      <rPr>
        <sz val="10"/>
        <rFont val="Arial"/>
        <family val="0"/>
      </rPr>
      <t>: Störpegel für (S+N)/N = 7,4 dB</t>
    </r>
  </si>
  <si>
    <r>
      <t>D</t>
    </r>
    <r>
      <rPr>
        <b/>
        <sz val="10"/>
        <rFont val="Arial"/>
        <family val="0"/>
      </rPr>
      <t>f = 200kHz</t>
    </r>
    <r>
      <rPr>
        <sz val="10"/>
        <rFont val="Arial"/>
        <family val="0"/>
      </rPr>
      <t>: Störpegel für (S+N)/N = 7,4 dB</t>
    </r>
  </si>
  <si>
    <t>Rauschflur</t>
  </si>
  <si>
    <t>Hilfsmittel für RX-Messungen</t>
  </si>
  <si>
    <t>Messung mit SSB-Filter BW=2,5 kHz</t>
  </si>
  <si>
    <t>Pegel des Nutzsignals</t>
  </si>
  <si>
    <r>
      <t>D</t>
    </r>
    <r>
      <rPr>
        <b/>
        <sz val="10"/>
        <rFont val="Arial"/>
        <family val="0"/>
      </rPr>
      <t>f =   20kHz</t>
    </r>
    <r>
      <rPr>
        <sz val="10"/>
        <rFont val="Arial"/>
        <family val="0"/>
      </rPr>
      <t>: Störpegel</t>
    </r>
  </si>
  <si>
    <t>Gerätetyp</t>
  </si>
  <si>
    <t>Eigentümer</t>
  </si>
  <si>
    <t>DF9IC</t>
  </si>
  <si>
    <t xml:space="preserve"> dbc/Hz</t>
  </si>
  <si>
    <r>
      <t>D</t>
    </r>
    <r>
      <rPr>
        <sz val="10"/>
        <rFont val="Arial"/>
        <family val="0"/>
      </rPr>
      <t>f =   20kHz  Seitenbandrauschen B = 2,5 kHz</t>
    </r>
  </si>
  <si>
    <t xml:space="preserve">                      Seitenbandrauschen B = 1 Hz</t>
  </si>
  <si>
    <t>Ergebnisse der Messungen:</t>
  </si>
  <si>
    <t>Kompression</t>
  </si>
  <si>
    <t>Rauschen</t>
  </si>
  <si>
    <r>
      <t>D</t>
    </r>
    <r>
      <rPr>
        <sz val="10"/>
        <rFont val="Arial"/>
        <family val="0"/>
      </rPr>
      <t>f =   20kHz  für B = 2,5 kHz</t>
    </r>
  </si>
  <si>
    <r>
      <t>D</t>
    </r>
    <r>
      <rPr>
        <sz val="10"/>
        <rFont val="Arial"/>
        <family val="0"/>
      </rPr>
      <t>f =   50kHz  für B = 2,5 kHz</t>
    </r>
  </si>
  <si>
    <r>
      <t>D</t>
    </r>
    <r>
      <rPr>
        <sz val="10"/>
        <rFont val="Arial"/>
        <family val="0"/>
      </rPr>
      <t>f = 200kHz  für B = 2,5 kHz</t>
    </r>
  </si>
  <si>
    <t>ARRL BDR für 1 dB und BW = 1 Hz (ca.)</t>
  </si>
  <si>
    <t>Rauschen, zusätzlich Birdie</t>
  </si>
  <si>
    <r>
      <t xml:space="preserve">Nutzsignal mit (S+N)/N= 10 dB, Störsignal im Frequenz-abstand </t>
    </r>
    <r>
      <rPr>
        <sz val="10"/>
        <rFont val="Symbol"/>
        <family val="1"/>
      </rPr>
      <t>D</t>
    </r>
    <r>
      <rPr>
        <sz val="10"/>
        <rFont val="Arial"/>
        <family val="0"/>
      </rPr>
      <t>f wird solange erhöht, bis S/N um 3 dB geringer geworden ist; dieser Pegel wird relativ zum Rauschflur in SSB-Bandbreite angegeben. Diskrete Birdies werden möglichst nicht berücksichtigt</t>
    </r>
  </si>
  <si>
    <t xml:space="preserve"> db</t>
  </si>
  <si>
    <r>
      <t>D</t>
    </r>
    <r>
      <rPr>
        <sz val="10"/>
        <rFont val="Arial"/>
        <family val="0"/>
      </rPr>
      <t>f = 200kHz  Seitenbandrauschen B = 2,5 kHz</t>
    </r>
  </si>
  <si>
    <r>
      <t>D</t>
    </r>
    <r>
      <rPr>
        <sz val="10"/>
        <rFont val="Arial"/>
        <family val="0"/>
      </rPr>
      <t>f =   50kHz  Seitenbandrauschen B = 2,5 kHz</t>
    </r>
  </si>
  <si>
    <t>IC275E Originalzustand S-Nr. 01744</t>
  </si>
  <si>
    <t>TX-Seitenbandrauschen</t>
  </si>
  <si>
    <t>TS700G</t>
  </si>
  <si>
    <t>DK8SG</t>
  </si>
  <si>
    <t>TS700S</t>
  </si>
  <si>
    <t>DB6IR</t>
  </si>
  <si>
    <t>mit VV</t>
  </si>
  <si>
    <t>TS790</t>
  </si>
  <si>
    <t>DJ5IR</t>
  </si>
  <si>
    <t>IC910H</t>
  </si>
  <si>
    <t>DK9IP</t>
  </si>
  <si>
    <t>Elecraft K2 + TVTR + SNT Daiwa SS-330W DK9IP</t>
  </si>
  <si>
    <t>TS870 + LT2S</t>
  </si>
  <si>
    <t>Zweiter RX</t>
  </si>
  <si>
    <t>DK9IP / DK8SG</t>
  </si>
  <si>
    <t>ohne VV</t>
  </si>
  <si>
    <t>Rauschen und Kompression</t>
  </si>
  <si>
    <t>Rauschen, Messung bei 53 kHz wegen Birdies</t>
  </si>
  <si>
    <t>Rauschen, Messung b ei 54 kHz wegen Birdie bei 50 kHz</t>
  </si>
  <si>
    <t>FT1000 + LT2S ohne VV</t>
  </si>
  <si>
    <t xml:space="preserve">Rauschen, Messung b ei 204 kHz wegen Birdie </t>
  </si>
  <si>
    <t>IC735 + LT2S ohne VV</t>
  </si>
  <si>
    <t>DF9IC / DK8SG</t>
  </si>
  <si>
    <t>IC275E</t>
  </si>
  <si>
    <t>TS870+LT2S</t>
  </si>
  <si>
    <t>TS870+Javornik</t>
  </si>
  <si>
    <t>FT1000+LT2S</t>
  </si>
  <si>
    <t>FT1000+Javornik</t>
  </si>
  <si>
    <t>FT1000RX2+Javornik</t>
  </si>
  <si>
    <t>IC735+LT2s</t>
  </si>
  <si>
    <t>IC735+Javornik</t>
  </si>
  <si>
    <t>Orion+Javornik</t>
  </si>
  <si>
    <t>OrionRX2+Javornik</t>
  </si>
  <si>
    <t>DK2DB</t>
  </si>
  <si>
    <t>NF</t>
  </si>
  <si>
    <t>IP3</t>
  </si>
  <si>
    <t>RX-Blocking [dB]</t>
  </si>
  <si>
    <t>TX-Rauschen [dB]</t>
  </si>
  <si>
    <t>K2 mit VV</t>
  </si>
  <si>
    <t>Wunsch:</t>
  </si>
  <si>
    <t>[dB]</t>
  </si>
  <si>
    <t>[dBm]</t>
  </si>
  <si>
    <t>kHz</t>
  </si>
  <si>
    <t>HP8642B</t>
  </si>
  <si>
    <t>HP8642B + Topf</t>
  </si>
  <si>
    <t>Eigenbau</t>
  </si>
  <si>
    <t>FT1000 + Javornik1 ohne VV</t>
  </si>
  <si>
    <t>TS870 + Javornik1</t>
  </si>
  <si>
    <t>FT1000 Zweit-RX + Javornik1 ohne VV</t>
  </si>
  <si>
    <t>IC735 + Javornik1 ohne VV</t>
  </si>
  <si>
    <t>Orion + Javornik1</t>
  </si>
  <si>
    <t>Orion Zweit-RX + Javornik1</t>
  </si>
  <si>
    <t>TS700G mod.</t>
  </si>
  <si>
    <t xml:space="preserve">ohne </t>
  </si>
  <si>
    <t>Rauschzahl ohne VV:</t>
  </si>
  <si>
    <t>Rauschzahl mit VV:</t>
  </si>
  <si>
    <t>IP3 (Input) ohne VV:</t>
  </si>
  <si>
    <t>IP3 (Input) mit VV:</t>
  </si>
  <si>
    <t xml:space="preserve">ohne VV </t>
  </si>
  <si>
    <t>Birdies:</t>
  </si>
  <si>
    <t>Birdies (nicht dokumentiert)</t>
  </si>
  <si>
    <t>38 kHz</t>
  </si>
  <si>
    <t>weitere alle 50 kHz</t>
  </si>
  <si>
    <t>breites Rauschspektrum zwischen 40 und 80 kHz</t>
  </si>
  <si>
    <t>Referenzmesssender HP8642B + Filtertopf DK8SG</t>
  </si>
  <si>
    <t>Aus Zeitgründen wurden nicht alle Eigenschaften aller Geräte gemessen. Zusätzliche Angaben wie z.B. Birdies sind nicht vollständig. Messgenauigkeit Rauschzahl ca. +-0,5 dB, IP3 ca. +-2 dB, Blocking/Rauschen ca. +-3 dB.</t>
  </si>
  <si>
    <r>
      <t>D</t>
    </r>
    <r>
      <rPr>
        <b/>
        <sz val="10"/>
        <rFont val="Arial"/>
        <family val="0"/>
      </rPr>
      <t>f =   50kHz</t>
    </r>
    <r>
      <rPr>
        <sz val="10"/>
        <rFont val="Arial"/>
        <family val="0"/>
      </rPr>
      <t>: Störpegel</t>
    </r>
  </si>
  <si>
    <r>
      <t>D</t>
    </r>
    <r>
      <rPr>
        <b/>
        <sz val="10"/>
        <rFont val="Arial"/>
        <family val="0"/>
      </rPr>
      <t>f = 200kHz</t>
    </r>
    <r>
      <rPr>
        <sz val="10"/>
        <rFont val="Arial"/>
        <family val="0"/>
      </rPr>
      <t>: Störpegel</t>
    </r>
  </si>
  <si>
    <t>57 kHz mit -102 dBc</t>
  </si>
  <si>
    <t>100 kHz mit -103 dBc, 145 kHz mit -98 dBc</t>
  </si>
  <si>
    <t>23 kHz mit -91 dBc, 34 kHz mit -90 dBc</t>
  </si>
  <si>
    <t>47 kHz -87 dBc, weiter alle 13 kHz bis ca. 100 kHz</t>
  </si>
  <si>
    <t>201 kHz mit -99 dBc</t>
  </si>
  <si>
    <t>50 kHz bei -87 dBc</t>
  </si>
  <si>
    <t>50 kHz mit -81 dBc</t>
  </si>
  <si>
    <t>50 kHz mit -67 dBc</t>
  </si>
  <si>
    <t>20 kHz mit -83 dBc</t>
  </si>
  <si>
    <t>50 kHz mit -91 dBc</t>
  </si>
  <si>
    <t>50 kHz mit -92 dBc</t>
  </si>
  <si>
    <t>50 kHz -92 dBc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</si>
</sst>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/>
    </xf>
    <xf numFmtId="165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65" fontId="0" fillId="2" borderId="11" xfId="0" applyNumberForma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 quotePrefix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RX-Blocking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Übersicht!$A$5</c:f>
              <c:strCache>
                <c:ptCount val="1"/>
                <c:pt idx="0">
                  <c:v>IC275E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Übersicht!$D$5:$F$5</c:f>
              <c:numCache>
                <c:ptCount val="3"/>
                <c:pt idx="0">
                  <c:v>98.34242509439323</c:v>
                </c:pt>
                <c:pt idx="1">
                  <c:v>110.34242509439323</c:v>
                </c:pt>
                <c:pt idx="2">
                  <c:v>117.34242509439323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Übersicht!$A$6</c:f>
              <c:strCache>
                <c:ptCount val="1"/>
                <c:pt idx="0">
                  <c:v>TS700G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Übersicht!$D$6:$F$6</c:f>
              <c:numCache>
                <c:ptCount val="3"/>
                <c:pt idx="0">
                  <c:v>100.34242509439323</c:v>
                </c:pt>
                <c:pt idx="1">
                  <c:v>108.34242509439323</c:v>
                </c:pt>
                <c:pt idx="2">
                  <c:v>110.84242509439323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Übersicht!$A$7</c:f>
              <c:strCache>
                <c:ptCount val="1"/>
                <c:pt idx="0">
                  <c:v>TS700S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Übersicht!$D$7:$F$7</c:f>
              <c:numCache>
                <c:ptCount val="3"/>
                <c:pt idx="0">
                  <c:v>100.34242509439323</c:v>
                </c:pt>
                <c:pt idx="1">
                  <c:v>107.34242509439323</c:v>
                </c:pt>
                <c:pt idx="2">
                  <c:v>111.34242509439323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Übersicht!$A$8</c:f>
              <c:strCache>
                <c:ptCount val="1"/>
                <c:pt idx="0">
                  <c:v>TS790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Übersicht!$D$8:$F$8</c:f>
              <c:numCache>
                <c:ptCount val="3"/>
                <c:pt idx="0">
                  <c:v>102.84242509439323</c:v>
                </c:pt>
                <c:pt idx="1">
                  <c:v>104.34242509439323</c:v>
                </c:pt>
                <c:pt idx="2">
                  <c:v>109.34242509439323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Übersicht!$A$9</c:f>
              <c:strCache>
                <c:ptCount val="1"/>
                <c:pt idx="0">
                  <c:v>IC910H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Übersicht!$D$9:$F$9</c:f>
              <c:numCache>
                <c:ptCount val="3"/>
                <c:pt idx="0">
                  <c:v>80.84242509439323</c:v>
                </c:pt>
                <c:pt idx="1">
                  <c:v>88.84242509439323</c:v>
                </c:pt>
                <c:pt idx="2">
                  <c:v>100.34242509439323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Übersicht!$A$10</c:f>
              <c:strCache>
                <c:ptCount val="1"/>
                <c:pt idx="0">
                  <c:v>K2 mit VV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Übersicht!$D$10:$F$10</c:f>
              <c:numCache>
                <c:ptCount val="3"/>
                <c:pt idx="0">
                  <c:v>95.34242509439323</c:v>
                </c:pt>
                <c:pt idx="1">
                  <c:v>100.34242509439323</c:v>
                </c:pt>
                <c:pt idx="2">
                  <c:v>101.34242509439323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Übersicht!$A$11</c:f>
              <c:strCache>
                <c:ptCount val="1"/>
                <c:pt idx="0">
                  <c:v>TS870+LT2S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Übersicht!$D$11:$F$11</c:f>
              <c:numCache>
                <c:ptCount val="3"/>
                <c:pt idx="0">
                  <c:v>98.34242509439323</c:v>
                </c:pt>
                <c:pt idx="1">
                  <c:v>104.34242509439323</c:v>
                </c:pt>
                <c:pt idx="2">
                  <c:v>112.34242509439323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Übersicht!$A$12</c:f>
              <c:strCache>
                <c:ptCount val="1"/>
                <c:pt idx="0">
                  <c:v>TS870+Javornik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Übersicht!$D$12:$F$12</c:f>
              <c:numCache>
                <c:ptCount val="3"/>
                <c:pt idx="0">
                  <c:v>95.34242509439323</c:v>
                </c:pt>
                <c:pt idx="1">
                  <c:v>103.34242509439323</c:v>
                </c:pt>
                <c:pt idx="2">
                  <c:v>112.34242509439323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Übersicht!$A$13</c:f>
              <c:strCache>
                <c:ptCount val="1"/>
                <c:pt idx="0">
                  <c:v>FT1000+LT2S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Übersicht!$D$13:$F$13</c:f>
              <c:numCache>
                <c:ptCount val="3"/>
                <c:pt idx="0">
                  <c:v>97.34242509439326</c:v>
                </c:pt>
                <c:pt idx="1">
                  <c:v>104.34242509439326</c:v>
                </c:pt>
                <c:pt idx="2">
                  <c:v>113.34242509439326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Übersicht!$A$14</c:f>
              <c:strCache>
                <c:ptCount val="1"/>
                <c:pt idx="0">
                  <c:v>FT1000+Javornik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Übersicht!$D$14:$F$14</c:f>
              <c:numCache>
                <c:ptCount val="3"/>
                <c:pt idx="0">
                  <c:v>99.84242509439326</c:v>
                </c:pt>
                <c:pt idx="1">
                  <c:v>114.84242509439326</c:v>
                </c:pt>
                <c:pt idx="2">
                  <c:v>117.84242509439326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Übersicht!$A$15</c:f>
              <c:strCache>
                <c:ptCount val="1"/>
                <c:pt idx="0">
                  <c:v>FT1000RX2+Javornik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Übersicht!$D$15:$F$15</c:f>
              <c:numCache>
                <c:ptCount val="3"/>
                <c:pt idx="0">
                  <c:v>87.84242509439326</c:v>
                </c:pt>
                <c:pt idx="1">
                  <c:v>95.34242509439326</c:v>
                </c:pt>
                <c:pt idx="2">
                  <c:v>109.34242509439326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Übersicht!$A$16</c:f>
              <c:strCache>
                <c:ptCount val="1"/>
                <c:pt idx="0">
                  <c:v>IC735+LT2s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Übersicht!$D$16:$F$16</c:f>
              <c:numCache>
                <c:ptCount val="3"/>
                <c:pt idx="0">
                  <c:v>101.34242509439326</c:v>
                </c:pt>
                <c:pt idx="1">
                  <c:v>106.34242509439326</c:v>
                </c:pt>
                <c:pt idx="2">
                  <c:v>113.34242509439326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Übersicht!$A$17</c:f>
              <c:strCache>
                <c:ptCount val="1"/>
                <c:pt idx="0">
                  <c:v>IC735+Javornik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Übersicht!$D$17:$F$17</c:f>
              <c:numCache>
                <c:ptCount val="3"/>
                <c:pt idx="0">
                  <c:v>105.84242509439326</c:v>
                </c:pt>
                <c:pt idx="1">
                  <c:v>114.84242509439326</c:v>
                </c:pt>
                <c:pt idx="2">
                  <c:v>116.84242509439326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Übersicht!$A$20</c:f>
              <c:strCache>
                <c:ptCount val="1"/>
                <c:pt idx="0">
                  <c:v>DK2DB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Übersicht!$D$2:$F$2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Übersicht!$D$20:$F$20</c:f>
              <c:numCache>
                <c:ptCount val="3"/>
                <c:pt idx="0">
                  <c:v>108.84242509439323</c:v>
                </c:pt>
                <c:pt idx="1">
                  <c:v>109.84242509439323</c:v>
                </c:pt>
                <c:pt idx="2">
                  <c:v>111.84242509439323</c:v>
                </c:pt>
              </c:numCache>
            </c:numRef>
          </c:yVal>
          <c:smooth val="0"/>
        </c:ser>
        <c:axId val="31608465"/>
        <c:axId val="16040730"/>
      </c:scatterChart>
      <c:valAx>
        <c:axId val="3160846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040730"/>
        <c:crosses val="autoZero"/>
        <c:crossBetween val="midCat"/>
        <c:dispUnits/>
        <c:majorUnit val="50"/>
      </c:valAx>
      <c:valAx>
        <c:axId val="16040730"/>
        <c:scaling>
          <c:orientation val="minMax"/>
          <c:max val="13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über Rauschen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160846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TX-Rauschen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2"/>
          <c:w val="0.809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Übersicht!$A$5</c:f>
              <c:strCache>
                <c:ptCount val="1"/>
                <c:pt idx="0">
                  <c:v>IC275E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Übersicht!$G$5:$I$5</c:f>
              <c:numCache>
                <c:ptCount val="3"/>
                <c:pt idx="0">
                  <c:v>-97.40549248282599</c:v>
                </c:pt>
                <c:pt idx="1">
                  <c:v>-104.40549248282599</c:v>
                </c:pt>
                <c:pt idx="2">
                  <c:v>-109.40549248282599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Übersicht!$A$6</c:f>
              <c:strCache>
                <c:ptCount val="1"/>
                <c:pt idx="0">
                  <c:v>TS700G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Übersicht!$G$6:$I$6</c:f>
              <c:numCache>
                <c:ptCount val="3"/>
                <c:pt idx="0">
                  <c:v>-102.40549248282599</c:v>
                </c:pt>
                <c:pt idx="1">
                  <c:v>-106.40549248282599</c:v>
                </c:pt>
                <c:pt idx="2">
                  <c:v>-107.40549248282599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Übersicht!$A$7</c:f>
              <c:strCache>
                <c:ptCount val="1"/>
                <c:pt idx="0">
                  <c:v>TS700S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Übersicht!$G$7:$I$7</c:f>
              <c:numCache>
                <c:ptCount val="3"/>
                <c:pt idx="0">
                  <c:v>-96.40549248282599</c:v>
                </c:pt>
                <c:pt idx="1">
                  <c:v>-102.40549248282599</c:v>
                </c:pt>
                <c:pt idx="2">
                  <c:v>-104.40549248282599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Übersicht!$A$8</c:f>
              <c:strCache>
                <c:ptCount val="1"/>
                <c:pt idx="0">
                  <c:v>TS790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Übersicht!$G$8:$I$8</c:f>
              <c:numCache>
                <c:ptCount val="3"/>
                <c:pt idx="0">
                  <c:v>-84.40549248282599</c:v>
                </c:pt>
                <c:pt idx="1">
                  <c:v>-94.40549248282599</c:v>
                </c:pt>
                <c:pt idx="2">
                  <c:v>-95.40549248282599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Übersicht!$A$9</c:f>
              <c:strCache>
                <c:ptCount val="1"/>
                <c:pt idx="0">
                  <c:v>IC910H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Übersicht!$G$9:$I$9</c:f>
              <c:numCache>
                <c:ptCount val="3"/>
                <c:pt idx="0">
                  <c:v>-78.40549248282599</c:v>
                </c:pt>
                <c:pt idx="1">
                  <c:v>-88.40549248282599</c:v>
                </c:pt>
                <c:pt idx="2">
                  <c:v>-98.40549248282599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Übersicht!$A$10</c:f>
              <c:strCache>
                <c:ptCount val="1"/>
                <c:pt idx="0">
                  <c:v>K2 mit VV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Übersicht!$G$10:$I$10</c:f>
              <c:numCache>
                <c:ptCount val="3"/>
                <c:pt idx="0">
                  <c:v>-93.40549248282599</c:v>
                </c:pt>
                <c:pt idx="1">
                  <c:v>-92.40549248282599</c:v>
                </c:pt>
                <c:pt idx="2">
                  <c:v>-93.40549248282599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Übersicht!$A$11</c:f>
              <c:strCache>
                <c:ptCount val="1"/>
                <c:pt idx="0">
                  <c:v>TS870+LT2S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Übersicht!$G$11:$I$11</c:f>
              <c:numCache>
                <c:ptCount val="3"/>
                <c:pt idx="0">
                  <c:v>-95.40549248282599</c:v>
                </c:pt>
                <c:pt idx="1">
                  <c:v>-100.40549248282599</c:v>
                </c:pt>
                <c:pt idx="2">
                  <c:v>-104.40549248282599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Übersicht!$A$12</c:f>
              <c:strCache>
                <c:ptCount val="1"/>
                <c:pt idx="0">
                  <c:v>TS870+Javornik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Übersicht!$G$12:$I$12</c:f>
              <c:numCache>
                <c:ptCount val="3"/>
                <c:pt idx="0">
                  <c:v>-92.40549248282599</c:v>
                </c:pt>
                <c:pt idx="1">
                  <c:v>-97.40549248282599</c:v>
                </c:pt>
                <c:pt idx="2">
                  <c:v>-99.40549248282599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Übersicht!$A$14</c:f>
              <c:strCache>
                <c:ptCount val="1"/>
                <c:pt idx="0">
                  <c:v>FT1000+Javornik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Übersicht!$G$14:$I$14</c:f>
              <c:numCache>
                <c:ptCount val="3"/>
                <c:pt idx="0">
                  <c:v>-98.40549248282599</c:v>
                </c:pt>
                <c:pt idx="1">
                  <c:v>-106.40549248282599</c:v>
                </c:pt>
                <c:pt idx="2">
                  <c:v>-110.40549248282599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Übersicht!$A$18</c:f>
              <c:strCache>
                <c:ptCount val="1"/>
                <c:pt idx="0">
                  <c:v>Orion+Javornik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Übersicht!$G$18:$I$18</c:f>
              <c:numCache>
                <c:ptCount val="3"/>
                <c:pt idx="0">
                  <c:v>-93.40549248282599</c:v>
                </c:pt>
                <c:pt idx="1">
                  <c:v>-88.40549248282599</c:v>
                </c:pt>
                <c:pt idx="2">
                  <c:v>-99.40549248282599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Übersicht!$A$20</c:f>
              <c:strCache>
                <c:ptCount val="1"/>
                <c:pt idx="0">
                  <c:v>DK2DB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Übersicht!$G$20:$I$20</c:f>
              <c:numCache>
                <c:ptCount val="3"/>
                <c:pt idx="0">
                  <c:v>-103.40549248282599</c:v>
                </c:pt>
                <c:pt idx="1">
                  <c:v>-107.40549248282599</c:v>
                </c:pt>
                <c:pt idx="2">
                  <c:v>-110.40549248282599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Übersicht!$A$22</c:f>
              <c:strCache>
                <c:ptCount val="1"/>
                <c:pt idx="0">
                  <c:v>HP8642B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Übersicht!$G$22:$I$22</c:f>
              <c:numCache>
                <c:ptCount val="3"/>
                <c:pt idx="0">
                  <c:v>-114</c:v>
                </c:pt>
                <c:pt idx="1">
                  <c:v>-116</c:v>
                </c:pt>
                <c:pt idx="2">
                  <c:v>-116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Übersicht!$A$23</c:f>
              <c:strCache>
                <c:ptCount val="1"/>
                <c:pt idx="0">
                  <c:v>HP8642B + Topf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Übersicht!$G$2:$I$2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200</c:v>
                </c:pt>
              </c:numCache>
            </c:numRef>
          </c:xVal>
          <c:yVal>
            <c:numRef>
              <c:f>Übersicht!$G$23:$I$23</c:f>
              <c:numCache>
                <c:ptCount val="3"/>
                <c:pt idx="0">
                  <c:v>-115.40549248282599</c:v>
                </c:pt>
                <c:pt idx="1">
                  <c:v>-126.40549248282599</c:v>
                </c:pt>
                <c:pt idx="2">
                  <c:v>-128.405492482826</c:v>
                </c:pt>
              </c:numCache>
            </c:numRef>
          </c:yVal>
          <c:smooth val="0"/>
        </c:ser>
        <c:axId val="10148843"/>
        <c:axId val="24230724"/>
      </c:scatterChart>
      <c:valAx>
        <c:axId val="1014884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30724"/>
        <c:crossesAt val="-130"/>
        <c:crossBetween val="midCat"/>
        <c:dispUnits/>
        <c:majorUnit val="50"/>
      </c:valAx>
      <c:valAx>
        <c:axId val="24230724"/>
        <c:scaling>
          <c:orientation val="minMax"/>
          <c:max val="-80"/>
          <c:min val="-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Rauschabstand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1014884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3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9" sqref="A29:I33"/>
    </sheetView>
  </sheetViews>
  <sheetFormatPr defaultColWidth="11.421875" defaultRowHeight="12.75"/>
  <cols>
    <col min="1" max="1" width="18.8515625" style="0" customWidth="1"/>
    <col min="6" max="6" width="11.57421875" style="0" customWidth="1"/>
  </cols>
  <sheetData>
    <row r="1" spans="2:9" ht="12.75">
      <c r="B1" s="26"/>
      <c r="C1" s="26"/>
      <c r="D1" s="32" t="s">
        <v>84</v>
      </c>
      <c r="E1" s="32"/>
      <c r="F1" s="32"/>
      <c r="G1" s="32" t="s">
        <v>85</v>
      </c>
      <c r="H1" s="32"/>
      <c r="I1" s="32"/>
    </row>
    <row r="2" spans="2:9" ht="12.75">
      <c r="B2" s="26" t="s">
        <v>82</v>
      </c>
      <c r="C2" s="26" t="s">
        <v>83</v>
      </c>
      <c r="D2" s="26">
        <v>20</v>
      </c>
      <c r="E2" s="26">
        <v>50</v>
      </c>
      <c r="F2" s="26">
        <v>200</v>
      </c>
      <c r="G2" s="26">
        <v>20</v>
      </c>
      <c r="H2" s="26">
        <v>50</v>
      </c>
      <c r="I2" s="26">
        <v>200</v>
      </c>
    </row>
    <row r="3" spans="2:9" ht="12.75">
      <c r="B3" s="26" t="s">
        <v>88</v>
      </c>
      <c r="C3" s="26" t="s">
        <v>89</v>
      </c>
      <c r="D3" s="26" t="s">
        <v>90</v>
      </c>
      <c r="E3" s="26" t="s">
        <v>90</v>
      </c>
      <c r="F3" s="26" t="s">
        <v>90</v>
      </c>
      <c r="G3" s="26" t="s">
        <v>90</v>
      </c>
      <c r="H3" s="26" t="s">
        <v>90</v>
      </c>
      <c r="I3" s="26" t="s">
        <v>90</v>
      </c>
    </row>
    <row r="4" spans="2:9" ht="12.75">
      <c r="B4" s="26"/>
      <c r="C4" s="26"/>
      <c r="D4" s="26"/>
      <c r="E4" s="26"/>
      <c r="F4" s="26"/>
      <c r="G4" s="26"/>
      <c r="H4" s="26"/>
      <c r="I4" s="26"/>
    </row>
    <row r="5" spans="1:9" ht="12.75">
      <c r="A5" t="s">
        <v>71</v>
      </c>
      <c r="B5" s="27">
        <f>'IC275E'!$F$8</f>
        <v>5.6318885532682215</v>
      </c>
      <c r="C5" s="27">
        <f>'IC275E'!$F$14</f>
        <v>-7.350000000000001</v>
      </c>
      <c r="D5" s="28">
        <f>'IC275E'!$F$21</f>
        <v>98.34242509439323</v>
      </c>
      <c r="E5" s="28">
        <f>'IC275E'!$F$23</f>
        <v>110.34242509439323</v>
      </c>
      <c r="F5" s="28">
        <f>'IC275E'!$F$25</f>
        <v>117.34242509439323</v>
      </c>
      <c r="G5" s="28">
        <f>'IC275E'!$F$32</f>
        <v>-97.40549248282599</v>
      </c>
      <c r="H5" s="28">
        <f>'IC275E'!$F$34</f>
        <v>-104.40549248282599</v>
      </c>
      <c r="I5" s="28">
        <f>'IC275E'!$F$36</f>
        <v>-109.40549248282599</v>
      </c>
    </row>
    <row r="6" spans="1:9" ht="12.75">
      <c r="A6" t="s">
        <v>50</v>
      </c>
      <c r="B6" s="27">
        <f>'TS700G DK8SG'!$F$8</f>
        <v>4.938217175556618</v>
      </c>
      <c r="C6" s="27">
        <f>'TS700G DK8SG'!$F$14</f>
        <v>-12.850000000000001</v>
      </c>
      <c r="D6" s="28">
        <f>'TS700G DK8SG'!$F$21</f>
        <v>100.34242509439323</v>
      </c>
      <c r="E6" s="28">
        <f>'TS700G DK8SG'!$F$23</f>
        <v>108.34242509439323</v>
      </c>
      <c r="F6" s="28">
        <f>'TS700G DK8SG'!$F$25</f>
        <v>110.84242509439323</v>
      </c>
      <c r="G6" s="28">
        <f>'TS700G DK8SG'!$F$32</f>
        <v>-102.40549248282599</v>
      </c>
      <c r="H6" s="28">
        <f>'TS700G DK8SG'!$F$34</f>
        <v>-106.40549248282599</v>
      </c>
      <c r="I6" s="28">
        <f>'TS700G DK8SG'!$F$36</f>
        <v>-107.40549248282599</v>
      </c>
    </row>
    <row r="7" spans="1:9" ht="12.75">
      <c r="A7" t="s">
        <v>52</v>
      </c>
      <c r="B7" s="27">
        <f>'TS700S DB6IR'!$F$7</f>
        <v>6.582908836627093</v>
      </c>
      <c r="C7" s="27">
        <f>'TS700S DB6IR'!$F$13</f>
        <v>-7.100000000000001</v>
      </c>
      <c r="D7" s="28">
        <f>'TS700S DB6IR'!$F$21</f>
        <v>100.34242509439323</v>
      </c>
      <c r="E7" s="28">
        <f>'TS700S DB6IR'!$F$23</f>
        <v>107.34242509439323</v>
      </c>
      <c r="F7" s="28">
        <f>'TS700S DB6IR'!$F$25</f>
        <v>111.34242509439323</v>
      </c>
      <c r="G7" s="28">
        <f>'TS700S DB6IR'!$F$32</f>
        <v>-96.40549248282599</v>
      </c>
      <c r="H7" s="28">
        <f>'TS700S DB6IR'!$F$34</f>
        <v>-102.40549248282599</v>
      </c>
      <c r="I7" s="28">
        <f>'TS700S DB6IR'!$F$36</f>
        <v>-104.40549248282599</v>
      </c>
    </row>
    <row r="8" spans="1:9" ht="12.75">
      <c r="A8" t="s">
        <v>55</v>
      </c>
      <c r="B8" s="27">
        <f>'TS790 DJ5IR'!$F$8</f>
        <v>4.483526754203966</v>
      </c>
      <c r="C8" s="27">
        <f>'TS790 DJ5IR'!$F$14</f>
        <v>-14.350000000000001</v>
      </c>
      <c r="D8" s="28">
        <f>'TS790 DJ5IR'!$F$21</f>
        <v>102.84242509439323</v>
      </c>
      <c r="E8" s="28">
        <f>'TS790 DJ5IR'!$F$23</f>
        <v>104.34242509439323</v>
      </c>
      <c r="F8" s="28">
        <f>'TS790 DJ5IR'!$F$25</f>
        <v>109.34242509439323</v>
      </c>
      <c r="G8" s="28">
        <f>'TS790 DJ5IR'!$F$32</f>
        <v>-84.40549248282599</v>
      </c>
      <c r="H8" s="28">
        <f>'TS790 DJ5IR'!$F$34</f>
        <v>-94.40549248282599</v>
      </c>
      <c r="I8" s="28">
        <f>'TS790 DJ5IR'!$F$36</f>
        <v>-95.40549248282599</v>
      </c>
    </row>
    <row r="9" spans="1:9" ht="12.75">
      <c r="A9" t="s">
        <v>57</v>
      </c>
      <c r="B9" s="27">
        <f>'IC910H DK9IP'!$F$8</f>
        <v>3.7004700435989486</v>
      </c>
      <c r="C9" s="27">
        <f>'IC910H DK9IP'!$F$14</f>
        <v>-8.350000000000001</v>
      </c>
      <c r="D9" s="28">
        <f>'IC910H DK9IP'!$F$21</f>
        <v>80.84242509439323</v>
      </c>
      <c r="E9" s="28">
        <f>'IC910H DK9IP'!$F$23</f>
        <v>88.84242509439323</v>
      </c>
      <c r="F9" s="28">
        <f>'IC910H DK9IP'!$F$25</f>
        <v>100.34242509439323</v>
      </c>
      <c r="G9" s="28">
        <f>'IC910H DK9IP'!$F$32</f>
        <v>-78.40549248282599</v>
      </c>
      <c r="H9" s="28">
        <f>'IC910H DK9IP'!$F$34</f>
        <v>-88.40549248282599</v>
      </c>
      <c r="I9" s="28">
        <f>'IC910H DK9IP'!$F$36</f>
        <v>-98.40549248282599</v>
      </c>
    </row>
    <row r="10" spans="1:9" ht="12.75">
      <c r="A10" t="s">
        <v>86</v>
      </c>
      <c r="B10" s="27">
        <f>'K2 DJ5IR'!$F$8</f>
        <v>5.984690181679573</v>
      </c>
      <c r="C10" s="27">
        <f>'K2 DJ5IR'!$F$14</f>
        <v>-26.35</v>
      </c>
      <c r="D10" s="28">
        <f>'K2 DJ5IR'!$F$21</f>
        <v>95.34242509439323</v>
      </c>
      <c r="E10" s="28">
        <f>'K2 DJ5IR'!$F$23</f>
        <v>100.34242509439323</v>
      </c>
      <c r="F10" s="28">
        <f>'K2 DJ5IR'!$F$25</f>
        <v>101.34242509439323</v>
      </c>
      <c r="G10" s="28">
        <f>'K2 DJ5IR'!$F$32</f>
        <v>-93.40549248282599</v>
      </c>
      <c r="H10" s="28">
        <f>'K2 DJ5IR'!$F$34</f>
        <v>-92.40549248282599</v>
      </c>
      <c r="I10" s="28">
        <f>'K2 DJ5IR'!$F$36</f>
        <v>-93.40549248282599</v>
      </c>
    </row>
    <row r="11" spans="1:9" ht="12.75">
      <c r="A11" t="s">
        <v>72</v>
      </c>
      <c r="B11" s="27">
        <f>'TS870+LT2S'!$F$8</f>
        <v>4.8240026016661925</v>
      </c>
      <c r="C11" s="27">
        <f>'TS870+LT2S'!$F$14</f>
        <v>-5.850000000000001</v>
      </c>
      <c r="D11" s="28">
        <f>'TS870+LT2S'!$F$21</f>
        <v>98.34242509439323</v>
      </c>
      <c r="E11" s="28">
        <f>'TS870+LT2S'!$F$23</f>
        <v>104.34242509439323</v>
      </c>
      <c r="F11" s="28">
        <f>'TS870+LT2S'!$F$25</f>
        <v>112.34242509439323</v>
      </c>
      <c r="G11" s="28">
        <f>'TS870+LT2S'!$F$32</f>
        <v>-95.40549248282599</v>
      </c>
      <c r="H11" s="28">
        <f>'TS870+LT2S'!$F$34</f>
        <v>-100.40549248282599</v>
      </c>
      <c r="I11" s="28">
        <f>'TS870+LT2S'!$F$36</f>
        <v>-104.40549248282599</v>
      </c>
    </row>
    <row r="12" spans="1:9" ht="12.75">
      <c r="A12" t="s">
        <v>73</v>
      </c>
      <c r="B12" s="27">
        <f>'TS870+Javornik'!$F$8</f>
        <v>1.8507191282014455</v>
      </c>
      <c r="C12" s="27">
        <f>'TS870+Javornik'!$F$14</f>
        <v>-1.6000000000000014</v>
      </c>
      <c r="D12" s="28">
        <f>'TS870+Javornik'!$F$21</f>
        <v>95.34242509439323</v>
      </c>
      <c r="E12" s="28">
        <f>'TS870+Javornik'!$F$23</f>
        <v>103.34242509439323</v>
      </c>
      <c r="F12" s="28">
        <f>'TS870+Javornik'!$F$25</f>
        <v>112.34242509439323</v>
      </c>
      <c r="G12" s="28">
        <f>'TS870+Javornik'!$F$32</f>
        <v>-92.40549248282599</v>
      </c>
      <c r="H12" s="28">
        <f>'TS870+Javornik'!$F$34</f>
        <v>-97.40549248282599</v>
      </c>
      <c r="I12" s="28">
        <f>'TS870+Javornik'!$F$36</f>
        <v>-99.40549248282599</v>
      </c>
    </row>
    <row r="13" spans="1:9" ht="12.75">
      <c r="A13" t="s">
        <v>74</v>
      </c>
      <c r="B13" s="27"/>
      <c r="C13" s="27"/>
      <c r="D13" s="28">
        <f>'FT1000+LT2S'!$F$21</f>
        <v>97.34242509439326</v>
      </c>
      <c r="E13" s="28">
        <f>'FT1000+LT2S'!$F$23</f>
        <v>104.34242509439326</v>
      </c>
      <c r="F13" s="28">
        <f>'FT1000+LT2S'!$F$25</f>
        <v>113.34242509439326</v>
      </c>
      <c r="G13" s="28"/>
      <c r="H13" s="28"/>
      <c r="I13" s="28"/>
    </row>
    <row r="14" spans="1:9" ht="12.75">
      <c r="A14" t="s">
        <v>75</v>
      </c>
      <c r="B14" s="27">
        <f>'FT1000+Javornik'!$F$8</f>
        <v>1.4237696299666451</v>
      </c>
      <c r="C14" s="27">
        <f>'FT1000+Javornik'!$F$14</f>
        <v>1.1499999999999986</v>
      </c>
      <c r="D14" s="28">
        <f>'FT1000+Javornik'!$F$21</f>
        <v>99.84242509439326</v>
      </c>
      <c r="E14" s="28">
        <f>'FT1000+Javornik'!$F$23</f>
        <v>114.84242509439326</v>
      </c>
      <c r="F14" s="28">
        <f>'FT1000+Javornik'!$F$25</f>
        <v>117.84242509439326</v>
      </c>
      <c r="G14" s="28">
        <f>'FT1000+Javornik'!$F$32</f>
        <v>-98.40549248282599</v>
      </c>
      <c r="H14" s="28">
        <f>'FT1000+Javornik'!$F$34</f>
        <v>-106.40549248282599</v>
      </c>
      <c r="I14" s="28">
        <f>'FT1000+Javornik'!$F$36</f>
        <v>-110.40549248282599</v>
      </c>
    </row>
    <row r="15" spans="1:9" ht="12.75">
      <c r="A15" t="s">
        <v>76</v>
      </c>
      <c r="B15" s="27">
        <f>'FT1000 2.RX+Javornik'!$F$8</f>
        <v>1.9578814368021473</v>
      </c>
      <c r="C15" s="27">
        <f>'FT1000 2.RX+Javornik'!$F$14</f>
        <v>-4.350000000000001</v>
      </c>
      <c r="D15" s="28">
        <f>'FT1000 2.RX+Javornik'!$F$21</f>
        <v>87.84242509439326</v>
      </c>
      <c r="E15" s="28">
        <f>'FT1000 2.RX+Javornik'!$F$23</f>
        <v>95.34242509439326</v>
      </c>
      <c r="F15" s="28">
        <f>'FT1000 2.RX+Javornik'!$F$25</f>
        <v>109.34242509439326</v>
      </c>
      <c r="G15" s="28"/>
      <c r="H15" s="28"/>
      <c r="I15" s="28"/>
    </row>
    <row r="16" spans="1:9" ht="12.75">
      <c r="A16" t="s">
        <v>77</v>
      </c>
      <c r="B16" s="27"/>
      <c r="C16" s="27"/>
      <c r="D16" s="28">
        <f>'IC735+LT2S'!$F$21</f>
        <v>101.34242509439326</v>
      </c>
      <c r="E16" s="28">
        <f>'IC735+LT2S'!$F$23</f>
        <v>106.34242509439326</v>
      </c>
      <c r="F16" s="28">
        <f>'IC735+LT2S'!$F$25</f>
        <v>113.34242509439326</v>
      </c>
      <c r="G16" s="28"/>
      <c r="H16" s="28"/>
      <c r="I16" s="28"/>
    </row>
    <row r="17" spans="1:9" ht="12.75">
      <c r="A17" t="s">
        <v>78</v>
      </c>
      <c r="B17" s="27"/>
      <c r="C17" s="27">
        <f>'IC735+Javornik'!$F$14</f>
        <v>-3.6000000000000014</v>
      </c>
      <c r="D17" s="28">
        <f>'IC735+Javornik'!$F$21</f>
        <v>105.84242509439326</v>
      </c>
      <c r="E17" s="28">
        <f>'IC735+Javornik'!$F$23</f>
        <v>114.84242509439326</v>
      </c>
      <c r="F17" s="28">
        <f>'IC735+Javornik'!$F$25</f>
        <v>116.84242509439326</v>
      </c>
      <c r="G17" s="28"/>
      <c r="H17" s="28"/>
      <c r="I17" s="28"/>
    </row>
    <row r="18" spans="1:9" ht="12.75">
      <c r="A18" t="s">
        <v>79</v>
      </c>
      <c r="B18" s="27"/>
      <c r="C18" s="27">
        <f>'Orion+Javornik'!$F$14</f>
        <v>-0.10000000000000142</v>
      </c>
      <c r="D18" s="28"/>
      <c r="E18" s="28"/>
      <c r="F18" s="28"/>
      <c r="G18" s="28">
        <f>'Orion+Javornik'!$F$32</f>
        <v>-93.40549248282599</v>
      </c>
      <c r="H18" s="28">
        <f>'Orion+Javornik'!$F$34</f>
        <v>-88.40549248282599</v>
      </c>
      <c r="I18" s="28">
        <f>'Orion+Javornik'!$F$36</f>
        <v>-99.40549248282599</v>
      </c>
    </row>
    <row r="19" spans="1:9" ht="12.75">
      <c r="A19" t="s">
        <v>80</v>
      </c>
      <c r="B19" s="27"/>
      <c r="C19" s="27">
        <f>'Orion 2.RX+Javornik'!$F$14</f>
        <v>-7.100000000000001</v>
      </c>
      <c r="D19" s="28"/>
      <c r="E19" s="28"/>
      <c r="F19" s="28"/>
      <c r="G19" s="28"/>
      <c r="H19" s="28"/>
      <c r="I19" s="28"/>
    </row>
    <row r="20" spans="1:9" ht="12.75">
      <c r="A20" t="s">
        <v>81</v>
      </c>
      <c r="B20" s="27"/>
      <c r="C20" s="27">
        <f>'DK2DB'!$F$14</f>
        <v>-11.100000000000001</v>
      </c>
      <c r="D20" s="28">
        <f>'DK2DB'!$F$21</f>
        <v>108.84242509439323</v>
      </c>
      <c r="E20" s="28">
        <f>'DK2DB'!$F$23</f>
        <v>109.84242509439323</v>
      </c>
      <c r="F20" s="28">
        <f>'DK2DB'!$F$25</f>
        <v>111.84242509439323</v>
      </c>
      <c r="G20" s="28">
        <f>'DK2DB'!$F$32</f>
        <v>-103.40549248282599</v>
      </c>
      <c r="H20" s="28">
        <f>'DK2DB'!$F$34</f>
        <v>-107.40549248282599</v>
      </c>
      <c r="I20" s="28">
        <f>'DK2DB'!$F$36</f>
        <v>-110.40549248282599</v>
      </c>
    </row>
    <row r="21" spans="2:9" ht="12.75">
      <c r="B21" s="27"/>
      <c r="C21" s="27"/>
      <c r="D21" s="28"/>
      <c r="E21" s="28"/>
      <c r="F21" s="28"/>
      <c r="G21" s="28"/>
      <c r="H21" s="28"/>
      <c r="I21" s="28"/>
    </row>
    <row r="22" spans="1:9" ht="12.75">
      <c r="A22" t="s">
        <v>91</v>
      </c>
      <c r="B22" s="27"/>
      <c r="C22" s="27"/>
      <c r="D22" s="28"/>
      <c r="E22" s="28"/>
      <c r="F22" s="28"/>
      <c r="G22" s="28">
        <v>-114</v>
      </c>
      <c r="H22" s="28">
        <v>-116</v>
      </c>
      <c r="I22" s="28">
        <v>-116</v>
      </c>
    </row>
    <row r="23" spans="1:9" ht="12.75">
      <c r="A23" t="s">
        <v>92</v>
      </c>
      <c r="B23" s="27"/>
      <c r="C23" s="27"/>
      <c r="D23" s="28"/>
      <c r="E23" s="28"/>
      <c r="F23" s="28"/>
      <c r="G23" s="28">
        <f>'HP8642G+Topf'!$F$32</f>
        <v>-115.40549248282599</v>
      </c>
      <c r="H23" s="28">
        <f>'HP8642G+Topf'!$F$34</f>
        <v>-126.40549248282599</v>
      </c>
      <c r="I23" s="28">
        <f>'HP8642G+Topf'!$F$36</f>
        <v>-128.405492482826</v>
      </c>
    </row>
    <row r="24" spans="2:9" ht="12.75">
      <c r="B24" s="27"/>
      <c r="C24" s="27"/>
      <c r="D24" s="28"/>
      <c r="E24" s="28"/>
      <c r="F24" s="28"/>
      <c r="G24" s="28"/>
      <c r="H24" s="28"/>
      <c r="I24" s="28"/>
    </row>
    <row r="25" spans="1:9" ht="12.75">
      <c r="A25" t="s">
        <v>87</v>
      </c>
      <c r="B25" s="26">
        <v>2</v>
      </c>
      <c r="C25" s="26">
        <v>10</v>
      </c>
      <c r="D25" s="26">
        <v>120</v>
      </c>
      <c r="E25" s="26">
        <v>125</v>
      </c>
      <c r="F25" s="26">
        <v>130</v>
      </c>
      <c r="G25" s="26">
        <v>-120</v>
      </c>
      <c r="H25" s="26">
        <v>-125</v>
      </c>
      <c r="I25" s="26">
        <v>-130</v>
      </c>
    </row>
    <row r="29" spans="1:9" ht="12.75">
      <c r="A29" s="33" t="s">
        <v>113</v>
      </c>
      <c r="B29" s="34"/>
      <c r="C29" s="34"/>
      <c r="D29" s="34"/>
      <c r="E29" s="34"/>
      <c r="F29" s="34"/>
      <c r="G29" s="34"/>
      <c r="H29" s="34"/>
      <c r="I29" s="35"/>
    </row>
    <row r="30" spans="1:9" ht="12.75">
      <c r="A30" s="36"/>
      <c r="B30" s="37"/>
      <c r="C30" s="37"/>
      <c r="D30" s="37"/>
      <c r="E30" s="37"/>
      <c r="F30" s="37"/>
      <c r="G30" s="37"/>
      <c r="H30" s="37"/>
      <c r="I30" s="38"/>
    </row>
    <row r="31" spans="1:9" ht="12.75">
      <c r="A31" s="36"/>
      <c r="B31" s="37"/>
      <c r="C31" s="37"/>
      <c r="D31" s="37"/>
      <c r="E31" s="37"/>
      <c r="F31" s="37"/>
      <c r="G31" s="37"/>
      <c r="H31" s="37"/>
      <c r="I31" s="38"/>
    </row>
    <row r="32" spans="1:9" ht="12.75">
      <c r="A32" s="36"/>
      <c r="B32" s="37"/>
      <c r="C32" s="37"/>
      <c r="D32" s="37"/>
      <c r="E32" s="37"/>
      <c r="F32" s="37"/>
      <c r="G32" s="37"/>
      <c r="H32" s="37"/>
      <c r="I32" s="38"/>
    </row>
    <row r="33" spans="1:9" ht="12.75">
      <c r="A33" s="39"/>
      <c r="B33" s="40"/>
      <c r="C33" s="40"/>
      <c r="D33" s="40"/>
      <c r="E33" s="40"/>
      <c r="F33" s="40"/>
      <c r="G33" s="40"/>
      <c r="H33" s="40"/>
      <c r="I33" s="41"/>
    </row>
  </sheetData>
  <mergeCells count="3">
    <mergeCell ref="D1:F1"/>
    <mergeCell ref="G1:I1"/>
    <mergeCell ref="A29:I33"/>
  </mergeCells>
  <printOptions/>
  <pageMargins left="0.7874015748031497" right="0.7874015748031497" top="1.34" bottom="0.984251968503937" header="0.5118110236220472" footer="0.5118110236220472"/>
  <pageSetup horizontalDpi="600" verticalDpi="600" orientation="landscape" paperSize="9" r:id="rId1"/>
  <headerFooter alignWithMargins="0">
    <oddHeader>&amp;L&amp;"Arial,Fett"&amp;14Vergleichsmessung 144-MHz-SSB/CW-Transceiver&amp;"Arial,Standard"&amp;10
&amp;"Arial,Fett"&amp;12in Pforzheim am 27.2.2005&amp;R&amp;"Arial,Fett"&amp;14DARC OV Durlach A35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4" sqref="D34:D35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67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62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/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/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-38.3</v>
      </c>
      <c r="C14" s="1" t="s">
        <v>10</v>
      </c>
      <c r="D14" s="1"/>
      <c r="E14" s="4" t="s">
        <v>14</v>
      </c>
      <c r="F14" s="11"/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-90.5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-128.8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-138.34242509439326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-41</v>
      </c>
      <c r="C21" s="1" t="s">
        <v>10</v>
      </c>
      <c r="D21" s="38" t="s">
        <v>38</v>
      </c>
      <c r="E21" s="12" t="s">
        <v>39</v>
      </c>
      <c r="F21" s="23">
        <f>B21-$B$20</f>
        <v>97.34242509439326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125.34242509439326</v>
      </c>
      <c r="G22" s="9" t="s">
        <v>45</v>
      </c>
    </row>
    <row r="23" spans="1:7" ht="12.75">
      <c r="A23" s="16" t="s">
        <v>23</v>
      </c>
      <c r="B23" s="22">
        <v>-34</v>
      </c>
      <c r="C23" s="1" t="s">
        <v>10</v>
      </c>
      <c r="D23" s="38" t="s">
        <v>66</v>
      </c>
      <c r="E23" s="12" t="s">
        <v>40</v>
      </c>
      <c r="F23" s="23">
        <f>B23-$B$20</f>
        <v>104.34242509439326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132.34242509439326</v>
      </c>
      <c r="G24" s="10" t="s">
        <v>45</v>
      </c>
    </row>
    <row r="25" spans="1:7" ht="12.75">
      <c r="A25" s="16" t="s">
        <v>24</v>
      </c>
      <c r="B25" s="22">
        <v>-25</v>
      </c>
      <c r="C25" s="1" t="s">
        <v>10</v>
      </c>
      <c r="D25" s="38" t="s">
        <v>38</v>
      </c>
      <c r="E25" s="12" t="s">
        <v>41</v>
      </c>
      <c r="F25" s="23">
        <f>B25-$B$20</f>
        <v>113.34242509439326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141.34242509439326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/>
      <c r="C32" s="1" t="s">
        <v>2</v>
      </c>
      <c r="D32" s="38"/>
      <c r="E32" s="12" t="s">
        <v>34</v>
      </c>
      <c r="F32" s="23"/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/>
      <c r="G33" s="10" t="s">
        <v>33</v>
      </c>
    </row>
    <row r="34" spans="1:7" ht="12.75">
      <c r="A34" s="16" t="s">
        <v>114</v>
      </c>
      <c r="B34" s="22"/>
      <c r="C34" s="1" t="s">
        <v>2</v>
      </c>
      <c r="D34" s="38" t="s">
        <v>126</v>
      </c>
      <c r="E34" s="12" t="s">
        <v>47</v>
      </c>
      <c r="F34" s="23"/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/>
      <c r="G35" s="10" t="s">
        <v>33</v>
      </c>
    </row>
    <row r="36" spans="1:7" ht="12.75">
      <c r="A36" s="16" t="s">
        <v>115</v>
      </c>
      <c r="B36" s="22"/>
      <c r="C36" s="1" t="s">
        <v>2</v>
      </c>
      <c r="D36" s="38"/>
      <c r="E36" s="12" t="s">
        <v>46</v>
      </c>
      <c r="F36" s="23"/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/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D36:D37"/>
    <mergeCell ref="D23:D24"/>
    <mergeCell ref="D25:D26"/>
    <mergeCell ref="D32:D33"/>
    <mergeCell ref="D34:D35"/>
    <mergeCell ref="B1:G1"/>
    <mergeCell ref="B2:G2"/>
    <mergeCell ref="E4:G4"/>
    <mergeCell ref="D21:D22"/>
    <mergeCell ref="E16:G20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4" sqref="D34:D35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94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62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-27.2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-15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16.595869074375614</v>
      </c>
      <c r="C8" s="1" t="s">
        <v>7</v>
      </c>
      <c r="D8" s="1"/>
      <c r="E8" s="4" t="s">
        <v>1</v>
      </c>
      <c r="F8" s="11">
        <f>10*LOG10(($B$44-1)/($B$8-1))</f>
        <v>1.4237696299666451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-37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-75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-113.3</v>
      </c>
      <c r="C14" s="1" t="s">
        <v>10</v>
      </c>
      <c r="D14" s="1"/>
      <c r="E14" s="4" t="s">
        <v>14</v>
      </c>
      <c r="F14" s="11">
        <f>1.5*$B$12-0.5*$B$14</f>
        <v>1.1499999999999986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-92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-130.3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-139.84242509439326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-40</v>
      </c>
      <c r="C21" s="1" t="s">
        <v>10</v>
      </c>
      <c r="D21" s="38" t="s">
        <v>38</v>
      </c>
      <c r="E21" s="12" t="s">
        <v>39</v>
      </c>
      <c r="F21" s="23">
        <f>B21-$B$20</f>
        <v>99.84242509439326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127.84242509439326</v>
      </c>
      <c r="G22" s="9" t="s">
        <v>45</v>
      </c>
    </row>
    <row r="23" spans="1:7" ht="12.75">
      <c r="A23" s="16" t="s">
        <v>23</v>
      </c>
      <c r="B23" s="22">
        <v>-25</v>
      </c>
      <c r="C23" s="1" t="s">
        <v>10</v>
      </c>
      <c r="D23" s="38" t="s">
        <v>66</v>
      </c>
      <c r="E23" s="12" t="s">
        <v>40</v>
      </c>
      <c r="F23" s="23">
        <f>B23-$B$20</f>
        <v>114.84242509439326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142.84242509439326</v>
      </c>
      <c r="G24" s="10" t="s">
        <v>45</v>
      </c>
    </row>
    <row r="25" spans="1:7" ht="12.75">
      <c r="A25" s="16" t="s">
        <v>24</v>
      </c>
      <c r="B25" s="22">
        <v>-22</v>
      </c>
      <c r="C25" s="1" t="s">
        <v>10</v>
      </c>
      <c r="D25" s="38" t="s">
        <v>38</v>
      </c>
      <c r="E25" s="12" t="s">
        <v>41</v>
      </c>
      <c r="F25" s="23">
        <f>B25-$B$20</f>
        <v>117.84242509439326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145.84242509439326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-87</v>
      </c>
      <c r="C32" s="1" t="s">
        <v>2</v>
      </c>
      <c r="D32" s="38"/>
      <c r="E32" s="12" t="s">
        <v>34</v>
      </c>
      <c r="F32" s="23">
        <f>F33+34</f>
        <v>-98.40549248282599</v>
      </c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>
        <f>-($B$31-B32+3+$B$30)</f>
        <v>-132.405492482826</v>
      </c>
      <c r="G33" s="10" t="s">
        <v>33</v>
      </c>
    </row>
    <row r="34" spans="1:7" ht="12.75">
      <c r="A34" s="16" t="s">
        <v>114</v>
      </c>
      <c r="B34" s="22">
        <v>-95</v>
      </c>
      <c r="C34" s="1" t="s">
        <v>2</v>
      </c>
      <c r="D34" s="38" t="s">
        <v>127</v>
      </c>
      <c r="E34" s="12" t="s">
        <v>47</v>
      </c>
      <c r="F34" s="23">
        <f>F35+34</f>
        <v>-106.40549248282599</v>
      </c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>
        <f>-($B$31-B34+3+$B$30)</f>
        <v>-140.405492482826</v>
      </c>
      <c r="G35" s="10" t="s">
        <v>33</v>
      </c>
    </row>
    <row r="36" spans="1:7" ht="12.75">
      <c r="A36" s="16" t="s">
        <v>115</v>
      </c>
      <c r="B36" s="22">
        <v>-99</v>
      </c>
      <c r="C36" s="1" t="s">
        <v>2</v>
      </c>
      <c r="D36" s="38"/>
      <c r="E36" s="12" t="s">
        <v>46</v>
      </c>
      <c r="F36" s="23">
        <f>F37+34</f>
        <v>-110.40549248282599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-144.405492482826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96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62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-30.5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-18.8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14.791083881682074</v>
      </c>
      <c r="C8" s="1" t="s">
        <v>7</v>
      </c>
      <c r="D8" s="1"/>
      <c r="E8" s="4" t="s">
        <v>1</v>
      </c>
      <c r="F8" s="11">
        <f>10*LOG10(($B$44-1)/($B$8-1))</f>
        <v>1.9578814368021473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-73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-111.3</v>
      </c>
      <c r="C14" s="1" t="s">
        <v>10</v>
      </c>
      <c r="D14" s="1"/>
      <c r="E14" s="4" t="s">
        <v>14</v>
      </c>
      <c r="F14" s="11">
        <f>1.5*$B$12-0.5*$B$14</f>
        <v>-4.350000000000001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-90.5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-128.8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-138.34242509439326</v>
      </c>
      <c r="C20" s="1"/>
      <c r="D20" s="1"/>
      <c r="E20" s="40"/>
      <c r="F20" s="40"/>
      <c r="G20" s="41"/>
    </row>
    <row r="21" spans="1:7" ht="12.75" customHeight="1">
      <c r="A21" s="16" t="s">
        <v>22</v>
      </c>
      <c r="B21" s="22">
        <v>-50.5</v>
      </c>
      <c r="C21" s="1" t="s">
        <v>10</v>
      </c>
      <c r="D21" s="38" t="s">
        <v>38</v>
      </c>
      <c r="E21" s="12" t="s">
        <v>39</v>
      </c>
      <c r="F21" s="23">
        <f>B21-$B$20</f>
        <v>87.84242509439326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115.84242509439326</v>
      </c>
      <c r="G22" s="9" t="s">
        <v>45</v>
      </c>
    </row>
    <row r="23" spans="1:7" ht="12.75">
      <c r="A23" s="16" t="s">
        <v>23</v>
      </c>
      <c r="B23" s="22">
        <v>-43</v>
      </c>
      <c r="C23" s="1" t="s">
        <v>10</v>
      </c>
      <c r="D23" s="38" t="s">
        <v>38</v>
      </c>
      <c r="E23" s="12" t="s">
        <v>40</v>
      </c>
      <c r="F23" s="23">
        <f>B23-$B$20</f>
        <v>95.34242509439326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123.34242509439326</v>
      </c>
      <c r="G24" s="10" t="s">
        <v>45</v>
      </c>
    </row>
    <row r="25" spans="1:7" ht="12.75">
      <c r="A25" s="16" t="s">
        <v>24</v>
      </c>
      <c r="B25" s="22">
        <v>-29</v>
      </c>
      <c r="C25" s="1" t="s">
        <v>10</v>
      </c>
      <c r="D25" s="38" t="s">
        <v>38</v>
      </c>
      <c r="E25" s="12" t="s">
        <v>41</v>
      </c>
      <c r="F25" s="23">
        <f>B25-$B$20</f>
        <v>109.34242509439326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137.34242509439326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/>
      <c r="C32" s="1" t="s">
        <v>2</v>
      </c>
      <c r="D32" s="50"/>
      <c r="E32" s="12" t="s">
        <v>34</v>
      </c>
      <c r="F32" s="23"/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/>
      <c r="G33" s="10" t="s">
        <v>33</v>
      </c>
    </row>
    <row r="34" spans="1:7" ht="12.75">
      <c r="A34" s="16" t="s">
        <v>114</v>
      </c>
      <c r="B34" s="22"/>
      <c r="C34" s="1" t="s">
        <v>2</v>
      </c>
      <c r="D34" s="50"/>
      <c r="E34" s="12" t="s">
        <v>47</v>
      </c>
      <c r="F34" s="23"/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/>
      <c r="G35" s="10" t="s">
        <v>33</v>
      </c>
    </row>
    <row r="36" spans="1:7" ht="12.75">
      <c r="A36" s="16" t="s">
        <v>115</v>
      </c>
      <c r="B36" s="22"/>
      <c r="C36" s="1" t="s">
        <v>2</v>
      </c>
      <c r="D36" s="50"/>
      <c r="E36" s="12" t="s">
        <v>46</v>
      </c>
      <c r="F36" s="23"/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/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D36:D37"/>
    <mergeCell ref="D23:D24"/>
    <mergeCell ref="D25:D26"/>
    <mergeCell ref="D32:D33"/>
    <mergeCell ref="D34:D35"/>
    <mergeCell ref="B1:G1"/>
    <mergeCell ref="B2:G2"/>
    <mergeCell ref="E4:G4"/>
    <mergeCell ref="D21:D22"/>
    <mergeCell ref="E16:G20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69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70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/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/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-38.3</v>
      </c>
      <c r="C14" s="1" t="s">
        <v>10</v>
      </c>
      <c r="D14" s="1"/>
      <c r="E14" s="4" t="s">
        <v>14</v>
      </c>
      <c r="F14" s="11"/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-92.5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-130.8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-140.34242509439326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-39</v>
      </c>
      <c r="C21" s="1" t="s">
        <v>10</v>
      </c>
      <c r="D21" s="38" t="s">
        <v>38</v>
      </c>
      <c r="E21" s="12" t="s">
        <v>39</v>
      </c>
      <c r="F21" s="23">
        <f>B21-$B$20</f>
        <v>101.34242509439326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129.34242509439326</v>
      </c>
      <c r="G22" s="9" t="s">
        <v>45</v>
      </c>
    </row>
    <row r="23" spans="1:7" ht="12.75">
      <c r="A23" s="16" t="s">
        <v>23</v>
      </c>
      <c r="B23" s="22">
        <v>-34</v>
      </c>
      <c r="C23" s="1" t="s">
        <v>10</v>
      </c>
      <c r="D23" s="38" t="s">
        <v>66</v>
      </c>
      <c r="E23" s="12" t="s">
        <v>40</v>
      </c>
      <c r="F23" s="23">
        <f>B23-$B$20</f>
        <v>106.34242509439326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134.34242509439326</v>
      </c>
      <c r="G24" s="10" t="s">
        <v>45</v>
      </c>
    </row>
    <row r="25" spans="1:7" ht="12.75">
      <c r="A25" s="16" t="s">
        <v>24</v>
      </c>
      <c r="B25" s="22">
        <v>-27</v>
      </c>
      <c r="C25" s="1" t="s">
        <v>10</v>
      </c>
      <c r="D25" s="38" t="s">
        <v>68</v>
      </c>
      <c r="E25" s="12" t="s">
        <v>41</v>
      </c>
      <c r="F25" s="23">
        <f>B25-$B$20</f>
        <v>113.34242509439326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141.34242509439326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/>
      <c r="C32" s="1" t="s">
        <v>2</v>
      </c>
      <c r="D32" s="38"/>
      <c r="E32" s="12" t="s">
        <v>34</v>
      </c>
      <c r="F32" s="23"/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/>
      <c r="G33" s="10" t="s">
        <v>33</v>
      </c>
    </row>
    <row r="34" spans="1:7" ht="12.75">
      <c r="A34" s="16" t="s">
        <v>114</v>
      </c>
      <c r="B34" s="22"/>
      <c r="C34" s="1" t="s">
        <v>2</v>
      </c>
      <c r="D34" s="38"/>
      <c r="E34" s="12" t="s">
        <v>47</v>
      </c>
      <c r="F34" s="23"/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/>
      <c r="G35" s="10" t="s">
        <v>33</v>
      </c>
    </row>
    <row r="36" spans="1:7" ht="12.75">
      <c r="A36" s="16" t="s">
        <v>115</v>
      </c>
      <c r="B36" s="22"/>
      <c r="C36" s="1" t="s">
        <v>2</v>
      </c>
      <c r="D36" s="38"/>
      <c r="E36" s="12" t="s">
        <v>46</v>
      </c>
      <c r="F36" s="23"/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/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97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70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-39.5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-73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-111.3</v>
      </c>
      <c r="C14" s="1" t="s">
        <v>10</v>
      </c>
      <c r="D14" s="1"/>
      <c r="E14" s="4" t="s">
        <v>14</v>
      </c>
      <c r="F14" s="11">
        <f>1.5*$B$12-0.5*$B$14</f>
        <v>-3.6000000000000014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-93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-131.3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-140.84242509439326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-35</v>
      </c>
      <c r="C21" s="1" t="s">
        <v>10</v>
      </c>
      <c r="D21" s="38" t="s">
        <v>38</v>
      </c>
      <c r="E21" s="12" t="s">
        <v>39</v>
      </c>
      <c r="F21" s="23">
        <f>B21-$B$20</f>
        <v>105.84242509439326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133.84242509439326</v>
      </c>
      <c r="G22" s="9" t="s">
        <v>45</v>
      </c>
    </row>
    <row r="23" spans="1:7" ht="12.75">
      <c r="A23" s="16" t="s">
        <v>23</v>
      </c>
      <c r="B23" s="22">
        <v>-26</v>
      </c>
      <c r="C23" s="1" t="s">
        <v>10</v>
      </c>
      <c r="D23" s="38" t="s">
        <v>66</v>
      </c>
      <c r="E23" s="12" t="s">
        <v>40</v>
      </c>
      <c r="F23" s="23">
        <f>B23-$B$20</f>
        <v>114.84242509439326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142.84242509439326</v>
      </c>
      <c r="G24" s="10" t="s">
        <v>45</v>
      </c>
    </row>
    <row r="25" spans="1:7" ht="12.75">
      <c r="A25" s="16" t="s">
        <v>24</v>
      </c>
      <c r="B25" s="22">
        <v>-24</v>
      </c>
      <c r="C25" s="1" t="s">
        <v>10</v>
      </c>
      <c r="D25" s="38" t="s">
        <v>68</v>
      </c>
      <c r="E25" s="12" t="s">
        <v>41</v>
      </c>
      <c r="F25" s="23">
        <f>B25-$B$20</f>
        <v>116.84242509439326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144.84242509439326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/>
      <c r="C32" s="1" t="s">
        <v>2</v>
      </c>
      <c r="D32" s="50"/>
      <c r="E32" s="12" t="s">
        <v>34</v>
      </c>
      <c r="F32" s="23"/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/>
      <c r="G33" s="10" t="s">
        <v>33</v>
      </c>
    </row>
    <row r="34" spans="1:7" ht="12.75">
      <c r="A34" s="16" t="s">
        <v>114</v>
      </c>
      <c r="B34" s="22"/>
      <c r="C34" s="1" t="s">
        <v>2</v>
      </c>
      <c r="D34" s="50"/>
      <c r="E34" s="12" t="s">
        <v>47</v>
      </c>
      <c r="F34" s="23"/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/>
      <c r="G35" s="10" t="s">
        <v>33</v>
      </c>
    </row>
    <row r="36" spans="1:7" ht="12.75">
      <c r="A36" s="16" t="s">
        <v>115</v>
      </c>
      <c r="B36" s="22"/>
      <c r="C36" s="1" t="s">
        <v>2</v>
      </c>
      <c r="D36" s="50"/>
      <c r="E36" s="12" t="s">
        <v>46</v>
      </c>
      <c r="F36" s="23"/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/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D36:D37"/>
    <mergeCell ref="D23:D24"/>
    <mergeCell ref="D25:D26"/>
    <mergeCell ref="D32:D33"/>
    <mergeCell ref="D34:D35"/>
    <mergeCell ref="B1:G1"/>
    <mergeCell ref="B2:G2"/>
    <mergeCell ref="E4:G4"/>
    <mergeCell ref="D21:D22"/>
    <mergeCell ref="E16:G20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98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62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-39.5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-80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-118.3</v>
      </c>
      <c r="C14" s="1" t="s">
        <v>10</v>
      </c>
      <c r="D14" s="1"/>
      <c r="E14" s="4" t="s">
        <v>14</v>
      </c>
      <c r="F14" s="11">
        <f>1.5*$B$12-0.5*$B$14</f>
        <v>-0.10000000000000142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/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-38.3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-47.84242509439325</v>
      </c>
      <c r="C20" s="1"/>
      <c r="D20" s="1"/>
      <c r="E20" s="40"/>
      <c r="F20" s="40"/>
      <c r="G20" s="41"/>
    </row>
    <row r="21" spans="1:7" ht="12.75">
      <c r="A21" s="16" t="s">
        <v>22</v>
      </c>
      <c r="B21" s="22"/>
      <c r="C21" s="1" t="s">
        <v>10</v>
      </c>
      <c r="D21" s="38"/>
      <c r="E21" s="12" t="s">
        <v>39</v>
      </c>
      <c r="F21" s="23"/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/>
      <c r="G22" s="9" t="s">
        <v>45</v>
      </c>
    </row>
    <row r="23" spans="1:7" ht="12.75">
      <c r="A23" s="16" t="s">
        <v>23</v>
      </c>
      <c r="B23" s="22"/>
      <c r="C23" s="1" t="s">
        <v>10</v>
      </c>
      <c r="D23" s="38"/>
      <c r="E23" s="12" t="s">
        <v>40</v>
      </c>
      <c r="F23" s="23"/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/>
      <c r="G24" s="10" t="s">
        <v>45</v>
      </c>
    </row>
    <row r="25" spans="1:7" ht="12.75">
      <c r="A25" s="16" t="s">
        <v>24</v>
      </c>
      <c r="B25" s="22"/>
      <c r="C25" s="1" t="s">
        <v>10</v>
      </c>
      <c r="D25" s="38"/>
      <c r="E25" s="12" t="s">
        <v>41</v>
      </c>
      <c r="F25" s="23"/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/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>
        <v>-82</v>
      </c>
      <c r="C32" s="1" t="s">
        <v>2</v>
      </c>
      <c r="D32" s="52"/>
      <c r="E32" s="12" t="s">
        <v>34</v>
      </c>
      <c r="F32" s="23">
        <f>F33+34</f>
        <v>-93.40549248282599</v>
      </c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>
        <f>-($B$31-B32+3+$B$30)</f>
        <v>-127.40549248282599</v>
      </c>
      <c r="G33" s="10" t="s">
        <v>33</v>
      </c>
    </row>
    <row r="34" spans="1:7" ht="12.75">
      <c r="A34" s="16" t="s">
        <v>114</v>
      </c>
      <c r="B34" s="22">
        <v>-77</v>
      </c>
      <c r="C34" s="1" t="s">
        <v>2</v>
      </c>
      <c r="D34" s="50" t="s">
        <v>111</v>
      </c>
      <c r="E34" s="12" t="s">
        <v>47</v>
      </c>
      <c r="F34" s="23">
        <f>F35+34</f>
        <v>-88.40549248282599</v>
      </c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>
        <f>-($B$31-B34+3+$B$30)</f>
        <v>-122.40549248282599</v>
      </c>
      <c r="G35" s="10" t="s">
        <v>33</v>
      </c>
    </row>
    <row r="36" spans="1:7" ht="12.75">
      <c r="A36" s="16" t="s">
        <v>115</v>
      </c>
      <c r="B36" s="22">
        <v>-88</v>
      </c>
      <c r="C36" s="1" t="s">
        <v>2</v>
      </c>
      <c r="D36" s="50"/>
      <c r="E36" s="12" t="s">
        <v>46</v>
      </c>
      <c r="F36" s="23">
        <f>F37+34</f>
        <v>-99.40549248282599</v>
      </c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>
        <f>-($B$31-B36+3+$B$30)</f>
        <v>-133.405492482826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99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62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-39.5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-66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-104.3</v>
      </c>
      <c r="C14" s="1" t="s">
        <v>10</v>
      </c>
      <c r="D14" s="1"/>
      <c r="E14" s="4" t="s">
        <v>14</v>
      </c>
      <c r="F14" s="11">
        <f>1.5*$B$12-0.5*$B$14</f>
        <v>-7.100000000000001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/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-38.3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-47.84242509439325</v>
      </c>
      <c r="C20" s="1"/>
      <c r="D20" s="1"/>
      <c r="E20" s="40"/>
      <c r="F20" s="40"/>
      <c r="G20" s="41"/>
    </row>
    <row r="21" spans="1:7" ht="12.75">
      <c r="A21" s="16" t="s">
        <v>22</v>
      </c>
      <c r="B21" s="22"/>
      <c r="C21" s="1" t="s">
        <v>10</v>
      </c>
      <c r="D21" s="38"/>
      <c r="E21" s="12" t="s">
        <v>39</v>
      </c>
      <c r="F21" s="23"/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/>
      <c r="G22" s="9" t="s">
        <v>45</v>
      </c>
    </row>
    <row r="23" spans="1:7" ht="12.75">
      <c r="A23" s="16" t="s">
        <v>23</v>
      </c>
      <c r="B23" s="22"/>
      <c r="C23" s="1" t="s">
        <v>10</v>
      </c>
      <c r="D23" s="38"/>
      <c r="E23" s="12" t="s">
        <v>40</v>
      </c>
      <c r="F23" s="23"/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/>
      <c r="G24" s="10" t="s">
        <v>45</v>
      </c>
    </row>
    <row r="25" spans="1:7" ht="12.75">
      <c r="A25" s="16" t="s">
        <v>24</v>
      </c>
      <c r="B25" s="22"/>
      <c r="C25" s="1" t="s">
        <v>10</v>
      </c>
      <c r="D25" s="38"/>
      <c r="E25" s="12" t="s">
        <v>41</v>
      </c>
      <c r="F25" s="23"/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/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/>
      <c r="C32" s="1" t="s">
        <v>2</v>
      </c>
      <c r="D32" s="50"/>
      <c r="E32" s="12" t="s">
        <v>34</v>
      </c>
      <c r="F32" s="23"/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/>
      <c r="G33" s="10" t="s">
        <v>33</v>
      </c>
    </row>
    <row r="34" spans="1:7" ht="12.75">
      <c r="A34" s="16" t="s">
        <v>114</v>
      </c>
      <c r="B34" s="22"/>
      <c r="C34" s="1" t="s">
        <v>2</v>
      </c>
      <c r="D34" s="50"/>
      <c r="E34" s="12" t="s">
        <v>47</v>
      </c>
      <c r="F34" s="23"/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/>
      <c r="G35" s="10" t="s">
        <v>33</v>
      </c>
    </row>
    <row r="36" spans="1:7" ht="12.75">
      <c r="A36" s="16" t="s">
        <v>115</v>
      </c>
      <c r="B36" s="22"/>
      <c r="C36" s="1" t="s">
        <v>2</v>
      </c>
      <c r="D36" s="50"/>
      <c r="E36" s="12" t="s">
        <v>46</v>
      </c>
      <c r="F36" s="23"/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/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D36:D37"/>
    <mergeCell ref="D23:D24"/>
    <mergeCell ref="D25:D26"/>
    <mergeCell ref="D32:D33"/>
    <mergeCell ref="D34:D35"/>
    <mergeCell ref="B1:G1"/>
    <mergeCell ref="B2:G2"/>
    <mergeCell ref="E4:G4"/>
    <mergeCell ref="D21:D22"/>
    <mergeCell ref="E16:G20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93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81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-59.5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-97.8</v>
      </c>
      <c r="C14" s="1" t="s">
        <v>10</v>
      </c>
      <c r="D14" s="1"/>
      <c r="E14" s="4" t="s">
        <v>14</v>
      </c>
      <c r="F14" s="11">
        <f>1.5*$B$12-0.5*$B$14</f>
        <v>-11.100000000000001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-86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-124.3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-133.84242509439323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-25</v>
      </c>
      <c r="C21" s="1" t="s">
        <v>10</v>
      </c>
      <c r="D21" s="38"/>
      <c r="E21" s="12" t="s">
        <v>39</v>
      </c>
      <c r="F21" s="23">
        <f>B21-$B$20</f>
        <v>108.84242509439323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136.84242509439323</v>
      </c>
      <c r="G22" s="9" t="s">
        <v>45</v>
      </c>
    </row>
    <row r="23" spans="1:7" ht="12.75">
      <c r="A23" s="16" t="s">
        <v>23</v>
      </c>
      <c r="B23" s="22">
        <v>-24</v>
      </c>
      <c r="C23" s="1" t="s">
        <v>10</v>
      </c>
      <c r="D23" s="38"/>
      <c r="E23" s="12" t="s">
        <v>40</v>
      </c>
      <c r="F23" s="23">
        <f>B23-$B$20</f>
        <v>109.84242509439323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137.84242509439323</v>
      </c>
      <c r="G24" s="10" t="s">
        <v>45</v>
      </c>
    </row>
    <row r="25" spans="1:7" ht="12.75">
      <c r="A25" s="16" t="s">
        <v>24</v>
      </c>
      <c r="B25" s="22">
        <v>-22</v>
      </c>
      <c r="C25" s="1" t="s">
        <v>10</v>
      </c>
      <c r="D25" s="38"/>
      <c r="E25" s="12" t="s">
        <v>41</v>
      </c>
      <c r="F25" s="23">
        <f>B25-$B$20</f>
        <v>111.84242509439323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139.84242509439323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>
        <v>-92</v>
      </c>
      <c r="C32" s="1" t="s">
        <v>2</v>
      </c>
      <c r="D32" s="50"/>
      <c r="E32" s="12" t="s">
        <v>34</v>
      </c>
      <c r="F32" s="23">
        <f>F33+34</f>
        <v>-103.40549248282599</v>
      </c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>
        <f>-($B$31-B32+3+$B$30)</f>
        <v>-137.405492482826</v>
      </c>
      <c r="G33" s="10" t="s">
        <v>33</v>
      </c>
    </row>
    <row r="34" spans="1:7" ht="12.75">
      <c r="A34" s="16" t="s">
        <v>114</v>
      </c>
      <c r="B34" s="22">
        <v>-96</v>
      </c>
      <c r="C34" s="1" t="s">
        <v>2</v>
      </c>
      <c r="D34" s="50"/>
      <c r="E34" s="12" t="s">
        <v>47</v>
      </c>
      <c r="F34" s="23">
        <f>F35+34</f>
        <v>-107.40549248282599</v>
      </c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>
        <f>-($B$31-B34+3+$B$30)</f>
        <v>-141.405492482826</v>
      </c>
      <c r="G35" s="10" t="s">
        <v>33</v>
      </c>
    </row>
    <row r="36" spans="1:7" ht="12.75">
      <c r="A36" s="16" t="s">
        <v>115</v>
      </c>
      <c r="B36" s="22">
        <v>-99</v>
      </c>
      <c r="C36" s="1" t="s">
        <v>2</v>
      </c>
      <c r="D36" s="50"/>
      <c r="E36" s="12" t="s">
        <v>46</v>
      </c>
      <c r="F36" s="23">
        <f>F37+34</f>
        <v>-110.40549248282599</v>
      </c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>
        <f>-($B$31-B36+3+$B$30)</f>
        <v>-144.405492482826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43" sqref="D43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112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70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/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/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</v>
      </c>
      <c r="C8" s="1" t="s">
        <v>7</v>
      </c>
      <c r="D8" s="1"/>
      <c r="E8" s="4" t="s">
        <v>1</v>
      </c>
      <c r="F8" s="11"/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/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/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-38.3</v>
      </c>
      <c r="C14" s="1" t="s">
        <v>10</v>
      </c>
      <c r="D14" s="1"/>
      <c r="E14" s="4" t="s">
        <v>14</v>
      </c>
      <c r="F14" s="11"/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/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-38.3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-47.84242509439325</v>
      </c>
      <c r="C20" s="1"/>
      <c r="D20" s="1"/>
      <c r="E20" s="40"/>
      <c r="F20" s="40"/>
      <c r="G20" s="41"/>
    </row>
    <row r="21" spans="1:7" ht="12.75">
      <c r="A21" s="16" t="s">
        <v>22</v>
      </c>
      <c r="B21" s="22"/>
      <c r="C21" s="1" t="s">
        <v>10</v>
      </c>
      <c r="D21" s="38"/>
      <c r="E21" s="12" t="s">
        <v>39</v>
      </c>
      <c r="F21" s="23"/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/>
      <c r="G22" s="9" t="s">
        <v>45</v>
      </c>
    </row>
    <row r="23" spans="1:7" ht="12.75">
      <c r="A23" s="16" t="s">
        <v>23</v>
      </c>
      <c r="B23" s="22"/>
      <c r="C23" s="1" t="s">
        <v>10</v>
      </c>
      <c r="D23" s="38"/>
      <c r="E23" s="12" t="s">
        <v>40</v>
      </c>
      <c r="F23" s="23"/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/>
      <c r="G24" s="10" t="s">
        <v>45</v>
      </c>
    </row>
    <row r="25" spans="1:7" ht="12.75">
      <c r="A25" s="16" t="s">
        <v>24</v>
      </c>
      <c r="B25" s="22"/>
      <c r="C25" s="1" t="s">
        <v>10</v>
      </c>
      <c r="D25" s="38"/>
      <c r="E25" s="12" t="s">
        <v>41</v>
      </c>
      <c r="F25" s="23"/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/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>
        <v>-104</v>
      </c>
      <c r="C32" s="1" t="s">
        <v>2</v>
      </c>
      <c r="D32" s="50"/>
      <c r="E32" s="12" t="s">
        <v>34</v>
      </c>
      <c r="F32" s="23">
        <f>F33+34</f>
        <v>-115.40549248282599</v>
      </c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>
        <f>-($B$31-B32+3+$B$30)</f>
        <v>-149.405492482826</v>
      </c>
      <c r="G33" s="10" t="s">
        <v>33</v>
      </c>
    </row>
    <row r="34" spans="1:7" ht="12.75">
      <c r="A34" s="16" t="s">
        <v>114</v>
      </c>
      <c r="B34" s="22">
        <v>-115</v>
      </c>
      <c r="C34" s="1" t="s">
        <v>2</v>
      </c>
      <c r="D34" s="50"/>
      <c r="E34" s="12" t="s">
        <v>47</v>
      </c>
      <c r="F34" s="23">
        <f>F35+34</f>
        <v>-126.40549248282599</v>
      </c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>
        <f>-($B$31-B34+3+$B$30)</f>
        <v>-160.405492482826</v>
      </c>
      <c r="G35" s="10" t="s">
        <v>33</v>
      </c>
    </row>
    <row r="36" spans="1:7" ht="12.75">
      <c r="A36" s="16" t="s">
        <v>115</v>
      </c>
      <c r="B36" s="22">
        <v>-117</v>
      </c>
      <c r="C36" s="1" t="s">
        <v>2</v>
      </c>
      <c r="D36" s="50"/>
      <c r="E36" s="12" t="s">
        <v>46</v>
      </c>
      <c r="F36" s="23">
        <f>F37+34</f>
        <v>-128.405492482826</v>
      </c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>
        <f>-($B$31-B36+3+$B$30)</f>
        <v>-162.405492482826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48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32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-18.6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-10.2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6.918309709189369</v>
      </c>
      <c r="C8" s="1" t="s">
        <v>7</v>
      </c>
      <c r="D8" s="1"/>
      <c r="E8" s="4" t="s">
        <v>1</v>
      </c>
      <c r="F8" s="11">
        <f>10*LOG10(($B$44-1)/($B$8-1))</f>
        <v>5.6318885532682215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-67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-105.3</v>
      </c>
      <c r="C14" s="1" t="s">
        <v>10</v>
      </c>
      <c r="D14" s="1"/>
      <c r="E14" s="4" t="s">
        <v>14</v>
      </c>
      <c r="F14" s="11">
        <f>1.5*$B$12-0.5*$B$14</f>
        <v>-7.350000000000001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-89.5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-127.8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-137.34242509439323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-39</v>
      </c>
      <c r="C21" s="1" t="s">
        <v>10</v>
      </c>
      <c r="D21" s="38" t="s">
        <v>43</v>
      </c>
      <c r="E21" s="12" t="s">
        <v>39</v>
      </c>
      <c r="F21" s="23">
        <f>B21-$B$20</f>
        <v>98.34242509439323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126.34242509439323</v>
      </c>
      <c r="G22" s="9" t="s">
        <v>45</v>
      </c>
    </row>
    <row r="23" spans="1:7" ht="12.75">
      <c r="A23" s="16" t="s">
        <v>23</v>
      </c>
      <c r="B23" s="22">
        <v>-27</v>
      </c>
      <c r="C23" s="1" t="s">
        <v>10</v>
      </c>
      <c r="D23" s="38" t="s">
        <v>38</v>
      </c>
      <c r="E23" s="12" t="s">
        <v>40</v>
      </c>
      <c r="F23" s="23">
        <f>B23-$B$20</f>
        <v>110.34242509439323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138.34242509439323</v>
      </c>
      <c r="G24" s="10" t="s">
        <v>45</v>
      </c>
    </row>
    <row r="25" spans="1:7" ht="12.75">
      <c r="A25" s="16" t="s">
        <v>24</v>
      </c>
      <c r="B25" s="22">
        <v>-20</v>
      </c>
      <c r="C25" s="1" t="s">
        <v>10</v>
      </c>
      <c r="D25" s="38" t="s">
        <v>37</v>
      </c>
      <c r="E25" s="12" t="s">
        <v>41</v>
      </c>
      <c r="F25" s="23">
        <f>B25-$B$20</f>
        <v>117.34242509439323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145.34242509439323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108</v>
      </c>
      <c r="E31" s="1"/>
      <c r="F31" s="1"/>
      <c r="G31" s="14"/>
    </row>
    <row r="32" spans="1:7" ht="12.75">
      <c r="A32" s="16" t="s">
        <v>29</v>
      </c>
      <c r="B32" s="22">
        <v>-86</v>
      </c>
      <c r="C32" s="1" t="s">
        <v>2</v>
      </c>
      <c r="D32" s="50"/>
      <c r="E32" s="12" t="s">
        <v>34</v>
      </c>
      <c r="F32" s="23">
        <f>F33+34</f>
        <v>-97.40549248282599</v>
      </c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>
        <f>-($B$31-B32+3+$B$30)</f>
        <v>-131.405492482826</v>
      </c>
      <c r="G33" s="10" t="s">
        <v>33</v>
      </c>
    </row>
    <row r="34" spans="1:7" ht="12.75">
      <c r="A34" s="16" t="s">
        <v>114</v>
      </c>
      <c r="B34" s="22">
        <v>-93</v>
      </c>
      <c r="C34" s="1" t="s">
        <v>2</v>
      </c>
      <c r="D34" s="50"/>
      <c r="E34" s="12" t="s">
        <v>47</v>
      </c>
      <c r="F34" s="23">
        <f>F35+34</f>
        <v>-104.40549248282599</v>
      </c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>
        <f>-($B$31-B34+3+$B$30)</f>
        <v>-138.405492482826</v>
      </c>
      <c r="G35" s="10" t="s">
        <v>33</v>
      </c>
    </row>
    <row r="36" spans="1:7" ht="12.75">
      <c r="A36" s="16" t="s">
        <v>115</v>
      </c>
      <c r="B36" s="22">
        <v>-98</v>
      </c>
      <c r="C36" s="1" t="s">
        <v>2</v>
      </c>
      <c r="D36" s="50"/>
      <c r="E36" s="12" t="s">
        <v>46</v>
      </c>
      <c r="F36" s="23">
        <f>F37+34</f>
        <v>-109.40549248282599</v>
      </c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>
        <f>-($B$31-B36+3+$B$30)</f>
        <v>-143.405492482826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D36:D37"/>
    <mergeCell ref="D23:D24"/>
    <mergeCell ref="D25:D26"/>
    <mergeCell ref="D32:D33"/>
    <mergeCell ref="D34:D35"/>
    <mergeCell ref="B1:G1"/>
    <mergeCell ref="B2:G2"/>
    <mergeCell ref="E4:G4"/>
    <mergeCell ref="D21:D22"/>
    <mergeCell ref="E16:G20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6" sqref="D36:D37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100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51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-19.1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-10.1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7.943282347242818</v>
      </c>
      <c r="C8" s="1" t="s">
        <v>7</v>
      </c>
      <c r="D8" s="1"/>
      <c r="E8" s="4" t="s">
        <v>1</v>
      </c>
      <c r="F8" s="11">
        <f>10*LOG10(($B$44-1)/($B$8-1))</f>
        <v>4.938217175556618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-56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-94.3</v>
      </c>
      <c r="C14" s="1" t="s">
        <v>10</v>
      </c>
      <c r="D14" s="1"/>
      <c r="E14" s="4" t="s">
        <v>14</v>
      </c>
      <c r="F14" s="11">
        <f>1.5*$B$12-0.5*$B$14</f>
        <v>-12.850000000000001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-88.5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-126.8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-136.34242509439323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-36</v>
      </c>
      <c r="C21" s="1" t="s">
        <v>10</v>
      </c>
      <c r="D21" s="38" t="s">
        <v>37</v>
      </c>
      <c r="E21" s="12" t="s">
        <v>39</v>
      </c>
      <c r="F21" s="23">
        <f>B21-$B$20</f>
        <v>100.34242509439323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128.34242509439323</v>
      </c>
      <c r="G22" s="9" t="s">
        <v>45</v>
      </c>
    </row>
    <row r="23" spans="1:7" ht="12.75">
      <c r="A23" s="16" t="s">
        <v>23</v>
      </c>
      <c r="B23" s="22">
        <v>-28</v>
      </c>
      <c r="C23" s="1" t="s">
        <v>10</v>
      </c>
      <c r="D23" s="38" t="s">
        <v>37</v>
      </c>
      <c r="E23" s="12" t="s">
        <v>40</v>
      </c>
      <c r="F23" s="23">
        <f>B23-$B$20</f>
        <v>108.34242509439323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136.34242509439323</v>
      </c>
      <c r="G24" s="10" t="s">
        <v>45</v>
      </c>
    </row>
    <row r="25" spans="1:7" ht="12.75">
      <c r="A25" s="16" t="s">
        <v>24</v>
      </c>
      <c r="B25" s="22">
        <v>-25.5</v>
      </c>
      <c r="C25" s="1" t="s">
        <v>10</v>
      </c>
      <c r="D25" s="38" t="s">
        <v>38</v>
      </c>
      <c r="E25" s="12" t="s">
        <v>41</v>
      </c>
      <c r="F25" s="23">
        <f>B25-$B$20</f>
        <v>110.84242509439323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138.84242509439323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-91</v>
      </c>
      <c r="C32" s="1" t="s">
        <v>2</v>
      </c>
      <c r="D32" s="38"/>
      <c r="E32" s="12" t="s">
        <v>34</v>
      </c>
      <c r="F32" s="23">
        <f>F33+34</f>
        <v>-102.40549248282599</v>
      </c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>
        <f>-($B$31-B32+3+$B$30)</f>
        <v>-136.405492482826</v>
      </c>
      <c r="G33" s="10" t="s">
        <v>33</v>
      </c>
    </row>
    <row r="34" spans="1:7" ht="12.75">
      <c r="A34" s="16" t="s">
        <v>114</v>
      </c>
      <c r="B34" s="22">
        <v>-95</v>
      </c>
      <c r="C34" s="1" t="s">
        <v>2</v>
      </c>
      <c r="D34" s="38" t="s">
        <v>116</v>
      </c>
      <c r="E34" s="12" t="s">
        <v>47</v>
      </c>
      <c r="F34" s="23">
        <f>F35+34</f>
        <v>-106.40549248282599</v>
      </c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>
        <f>-($B$31-B34+3+$B$30)</f>
        <v>-140.405492482826</v>
      </c>
      <c r="G35" s="10" t="s">
        <v>33</v>
      </c>
    </row>
    <row r="36" spans="1:7" ht="12.75">
      <c r="A36" s="16" t="s">
        <v>115</v>
      </c>
      <c r="B36" s="22">
        <v>-96</v>
      </c>
      <c r="C36" s="1" t="s">
        <v>2</v>
      </c>
      <c r="D36" s="38" t="s">
        <v>117</v>
      </c>
      <c r="E36" s="12" t="s">
        <v>46</v>
      </c>
      <c r="F36" s="23">
        <f>F37+34</f>
        <v>-107.40549248282599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-141.405492482826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36" sqref="D36:D37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52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53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 t="s">
        <v>101</v>
      </c>
      <c r="C5" s="1" t="s">
        <v>54</v>
      </c>
      <c r="E5" s="1"/>
      <c r="F5" s="1"/>
      <c r="G5" s="14"/>
    </row>
    <row r="6" spans="1:9" ht="12.75">
      <c r="A6" s="7" t="s">
        <v>4</v>
      </c>
      <c r="B6" s="22">
        <v>-22.1</v>
      </c>
      <c r="C6" s="29">
        <v>-15.5</v>
      </c>
      <c r="D6" s="1" t="s">
        <v>10</v>
      </c>
      <c r="E6" s="1"/>
      <c r="F6" s="1"/>
      <c r="G6" s="14"/>
      <c r="I6" s="1"/>
    </row>
    <row r="7" spans="1:9" ht="12.75">
      <c r="A7" s="7" t="s">
        <v>5</v>
      </c>
      <c r="B7" s="22">
        <v>-14.5</v>
      </c>
      <c r="C7" s="29">
        <v>-4.2</v>
      </c>
      <c r="D7" s="1" t="s">
        <v>10</v>
      </c>
      <c r="E7" s="4" t="s">
        <v>102</v>
      </c>
      <c r="F7" s="11">
        <f>10*LOG10(($B$44-1)/($B$8-1))</f>
        <v>6.582908836627093</v>
      </c>
      <c r="G7" s="5" t="s">
        <v>2</v>
      </c>
      <c r="I7" s="1"/>
    </row>
    <row r="8" spans="1:7" ht="12.75">
      <c r="A8" s="7" t="s">
        <v>0</v>
      </c>
      <c r="B8" s="3">
        <f>POWER(10,(B7-B6)/10)</f>
        <v>5.754399373371572</v>
      </c>
      <c r="C8" s="30">
        <f>POWER(10,(C7-C6)/10)</f>
        <v>13.48962882591654</v>
      </c>
      <c r="D8" s="1" t="s">
        <v>7</v>
      </c>
      <c r="E8" s="4" t="s">
        <v>103</v>
      </c>
      <c r="F8" s="11">
        <f>10*LOG10(($B$44-1)/($C$8-1))</f>
        <v>2.388370117241107</v>
      </c>
      <c r="G8" s="5" t="s">
        <v>2</v>
      </c>
    </row>
    <row r="9" spans="1:4" ht="12.75">
      <c r="A9" s="7"/>
      <c r="B9" s="1"/>
      <c r="C9" s="1"/>
      <c r="D9" s="1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 t="s">
        <v>101</v>
      </c>
      <c r="C11" s="1" t="s">
        <v>54</v>
      </c>
      <c r="D11" s="1"/>
      <c r="E11" s="1"/>
      <c r="F11" s="1"/>
      <c r="G11" s="14"/>
    </row>
    <row r="12" spans="1:9" ht="12.75">
      <c r="A12" s="7" t="s">
        <v>9</v>
      </c>
      <c r="B12" s="22">
        <v>-37</v>
      </c>
      <c r="C12" s="29">
        <v>-50</v>
      </c>
      <c r="D12" s="1" t="s">
        <v>10</v>
      </c>
      <c r="I12" s="1"/>
    </row>
    <row r="13" spans="1:9" ht="12.75">
      <c r="A13" s="7" t="s">
        <v>11</v>
      </c>
      <c r="B13" s="22">
        <v>-58.5</v>
      </c>
      <c r="C13" s="29">
        <v>-65</v>
      </c>
      <c r="D13" s="1" t="s">
        <v>10</v>
      </c>
      <c r="E13" s="4" t="s">
        <v>104</v>
      </c>
      <c r="F13" s="11">
        <f>1.5*$B$12-0.5*$B$14</f>
        <v>-7.100000000000001</v>
      </c>
      <c r="G13" s="5" t="s">
        <v>10</v>
      </c>
      <c r="I13" s="1"/>
    </row>
    <row r="14" spans="1:7" ht="12.75">
      <c r="A14" s="7" t="s">
        <v>13</v>
      </c>
      <c r="B14" s="15">
        <f>B13-$B$45</f>
        <v>-96.8</v>
      </c>
      <c r="C14" s="31">
        <f>C13-$B$45</f>
        <v>-103.3</v>
      </c>
      <c r="D14" s="1" t="s">
        <v>10</v>
      </c>
      <c r="E14" s="4" t="s">
        <v>105</v>
      </c>
      <c r="F14" s="11">
        <f>1.5*$C$12-0.5*$C$14</f>
        <v>-23.35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 t="s">
        <v>106</v>
      </c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-87.5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-125.8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-135.34242509439323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-35</v>
      </c>
      <c r="C21" s="1" t="s">
        <v>10</v>
      </c>
      <c r="D21" s="38" t="s">
        <v>37</v>
      </c>
      <c r="E21" s="12" t="s">
        <v>39</v>
      </c>
      <c r="F21" s="23">
        <f>B21-$B$20</f>
        <v>100.34242509439323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128.34242509439323</v>
      </c>
      <c r="G22" s="9" t="s">
        <v>45</v>
      </c>
    </row>
    <row r="23" spans="1:7" ht="12.75">
      <c r="A23" s="16" t="s">
        <v>23</v>
      </c>
      <c r="B23" s="22">
        <v>-28</v>
      </c>
      <c r="C23" s="1" t="s">
        <v>10</v>
      </c>
      <c r="D23" s="38" t="s">
        <v>37</v>
      </c>
      <c r="E23" s="12" t="s">
        <v>40</v>
      </c>
      <c r="F23" s="23">
        <f>B23-$B$20</f>
        <v>107.34242509439323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135.34242509439323</v>
      </c>
      <c r="G24" s="10" t="s">
        <v>45</v>
      </c>
    </row>
    <row r="25" spans="1:7" ht="12.75">
      <c r="A25" s="16" t="s">
        <v>24</v>
      </c>
      <c r="B25" s="22">
        <v>-24</v>
      </c>
      <c r="C25" s="1" t="s">
        <v>10</v>
      </c>
      <c r="D25" s="38" t="s">
        <v>38</v>
      </c>
      <c r="E25" s="12" t="s">
        <v>41</v>
      </c>
      <c r="F25" s="23">
        <f>B25-$B$20</f>
        <v>111.34242509439323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139.34242509439323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-85</v>
      </c>
      <c r="C32" s="1" t="s">
        <v>2</v>
      </c>
      <c r="D32" s="50" t="s">
        <v>118</v>
      </c>
      <c r="E32" s="12" t="s">
        <v>34</v>
      </c>
      <c r="F32" s="23">
        <f>F33+34</f>
        <v>-96.40549248282599</v>
      </c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>
        <f>-($B$31-B32+3+$B$30)</f>
        <v>-130.405492482826</v>
      </c>
      <c r="G33" s="10" t="s">
        <v>33</v>
      </c>
    </row>
    <row r="34" spans="1:7" ht="12.75">
      <c r="A34" s="16" t="s">
        <v>114</v>
      </c>
      <c r="B34" s="22">
        <v>-91</v>
      </c>
      <c r="C34" s="1" t="s">
        <v>2</v>
      </c>
      <c r="D34" s="50" t="s">
        <v>119</v>
      </c>
      <c r="E34" s="12" t="s">
        <v>47</v>
      </c>
      <c r="F34" s="23">
        <f>F35+34</f>
        <v>-102.40549248282599</v>
      </c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>
        <f>-($B$31-B34+3+$B$30)</f>
        <v>-136.405492482826</v>
      </c>
      <c r="G35" s="10" t="s">
        <v>33</v>
      </c>
    </row>
    <row r="36" spans="1:7" ht="12.75">
      <c r="A36" s="16" t="s">
        <v>115</v>
      </c>
      <c r="B36" s="22">
        <v>-93</v>
      </c>
      <c r="C36" s="1" t="s">
        <v>2</v>
      </c>
      <c r="D36" s="38" t="s">
        <v>120</v>
      </c>
      <c r="E36" s="12" t="s">
        <v>46</v>
      </c>
      <c r="F36" s="23">
        <f>F37+34</f>
        <v>-104.40549248282599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-138.405492482826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4" sqref="D34:D35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55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56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-20.7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-11.3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8.709635899560805</v>
      </c>
      <c r="C8" s="1" t="s">
        <v>7</v>
      </c>
      <c r="D8" s="1"/>
      <c r="E8" s="4" t="s">
        <v>1</v>
      </c>
      <c r="F8" s="11">
        <f>10*LOG10(($B$44-1)/($B$8-1))</f>
        <v>4.483526754203966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-53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-91.3</v>
      </c>
      <c r="C14" s="1" t="s">
        <v>10</v>
      </c>
      <c r="D14" s="1"/>
      <c r="E14" s="4" t="s">
        <v>14</v>
      </c>
      <c r="F14" s="11">
        <f>1.5*$B$12-0.5*$B$14</f>
        <v>-14.350000000000001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-89.5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-127.8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-137.34242509439323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-34.5</v>
      </c>
      <c r="C21" s="1" t="s">
        <v>10</v>
      </c>
      <c r="D21" s="38" t="s">
        <v>38</v>
      </c>
      <c r="E21" s="12" t="s">
        <v>39</v>
      </c>
      <c r="F21" s="23">
        <f>B21-$B$20</f>
        <v>102.84242509439323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130.84242509439323</v>
      </c>
      <c r="G22" s="9" t="s">
        <v>45</v>
      </c>
    </row>
    <row r="23" spans="1:7" ht="12.75">
      <c r="A23" s="16" t="s">
        <v>23</v>
      </c>
      <c r="B23" s="22">
        <v>-33</v>
      </c>
      <c r="C23" s="1" t="s">
        <v>10</v>
      </c>
      <c r="D23" s="38" t="s">
        <v>38</v>
      </c>
      <c r="E23" s="12" t="s">
        <v>40</v>
      </c>
      <c r="F23" s="23">
        <f>B23-$B$20</f>
        <v>104.34242509439323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132.34242509439323</v>
      </c>
      <c r="G24" s="10" t="s">
        <v>45</v>
      </c>
    </row>
    <row r="25" spans="1:7" ht="12.75">
      <c r="A25" s="16" t="s">
        <v>24</v>
      </c>
      <c r="B25" s="22">
        <v>-28</v>
      </c>
      <c r="C25" s="1" t="s">
        <v>10</v>
      </c>
      <c r="D25" s="38" t="s">
        <v>64</v>
      </c>
      <c r="E25" s="12" t="s">
        <v>41</v>
      </c>
      <c r="F25" s="23">
        <f>B25-$B$20</f>
        <v>109.34242509439323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137.34242509439323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-73</v>
      </c>
      <c r="C32" s="1" t="s">
        <v>2</v>
      </c>
      <c r="D32" s="38"/>
      <c r="E32" s="12" t="s">
        <v>34</v>
      </c>
      <c r="F32" s="23">
        <f>F33+34</f>
        <v>-84.40549248282599</v>
      </c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>
        <f>-($B$31-B32+3+$B$30)</f>
        <v>-118.40549248282599</v>
      </c>
      <c r="G33" s="10" t="s">
        <v>33</v>
      </c>
    </row>
    <row r="34" spans="1:7" ht="12.75">
      <c r="A34" s="16" t="s">
        <v>114</v>
      </c>
      <c r="B34" s="22">
        <v>-83</v>
      </c>
      <c r="C34" s="1" t="s">
        <v>2</v>
      </c>
      <c r="D34" s="38" t="s">
        <v>121</v>
      </c>
      <c r="E34" s="12" t="s">
        <v>47</v>
      </c>
      <c r="F34" s="23">
        <f>F35+34</f>
        <v>-94.40549248282599</v>
      </c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>
        <f>-($B$31-B34+3+$B$30)</f>
        <v>-128.405492482826</v>
      </c>
      <c r="G35" s="10" t="s">
        <v>33</v>
      </c>
    </row>
    <row r="36" spans="1:7" ht="12.75">
      <c r="A36" s="16" t="s">
        <v>115</v>
      </c>
      <c r="B36" s="22">
        <v>-84</v>
      </c>
      <c r="C36" s="1" t="s">
        <v>2</v>
      </c>
      <c r="D36" s="38"/>
      <c r="E36" s="12" t="s">
        <v>46</v>
      </c>
      <c r="F36" s="23">
        <f>F37+34</f>
        <v>-95.40549248282599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-129.405492482826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4" sqref="D34:D35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57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58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-20.4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-10.3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10.232929922807537</v>
      </c>
      <c r="C8" s="1" t="s">
        <v>7</v>
      </c>
      <c r="D8" s="1"/>
      <c r="E8" s="4" t="s">
        <v>1</v>
      </c>
      <c r="F8" s="11">
        <f>10*LOG10(($B$44-1)/($B$8-1))</f>
        <v>3.7004700435989486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-65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-103.3</v>
      </c>
      <c r="C14" s="1" t="s">
        <v>10</v>
      </c>
      <c r="D14" s="1"/>
      <c r="E14" s="4" t="s">
        <v>14</v>
      </c>
      <c r="F14" s="11">
        <f>1.5*$B$12-0.5*$B$14</f>
        <v>-8.350000000000001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-88.5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-126.8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-136.34242509439323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-55.5</v>
      </c>
      <c r="C21" s="1" t="s">
        <v>10</v>
      </c>
      <c r="D21" s="38" t="s">
        <v>38</v>
      </c>
      <c r="E21" s="12" t="s">
        <v>39</v>
      </c>
      <c r="F21" s="23">
        <f>B21-$B$20</f>
        <v>80.84242509439323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108.84242509439323</v>
      </c>
      <c r="G22" s="9" t="s">
        <v>45</v>
      </c>
    </row>
    <row r="23" spans="1:7" ht="12.75">
      <c r="A23" s="16" t="s">
        <v>23</v>
      </c>
      <c r="B23" s="22">
        <v>-47.5</v>
      </c>
      <c r="C23" s="1" t="s">
        <v>10</v>
      </c>
      <c r="D23" s="38" t="s">
        <v>38</v>
      </c>
      <c r="E23" s="12" t="s">
        <v>40</v>
      </c>
      <c r="F23" s="23">
        <f>B23-$B$20</f>
        <v>88.84242509439323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116.84242509439323</v>
      </c>
      <c r="G24" s="10" t="s">
        <v>45</v>
      </c>
    </row>
    <row r="25" spans="1:7" ht="12.75">
      <c r="A25" s="16" t="s">
        <v>24</v>
      </c>
      <c r="B25" s="22">
        <v>-36</v>
      </c>
      <c r="C25" s="1" t="s">
        <v>10</v>
      </c>
      <c r="D25" s="38" t="s">
        <v>37</v>
      </c>
      <c r="E25" s="12" t="s">
        <v>41</v>
      </c>
      <c r="F25" s="23">
        <f>B25-$B$20</f>
        <v>100.34242509439323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128.34242509439323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-67</v>
      </c>
      <c r="C32" s="1" t="s">
        <v>2</v>
      </c>
      <c r="D32" s="38"/>
      <c r="E32" s="12" t="s">
        <v>34</v>
      </c>
      <c r="F32" s="23">
        <f>F33+34</f>
        <v>-78.40549248282599</v>
      </c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>
        <f>-($B$31-B32+3+$B$30)</f>
        <v>-112.40549248282599</v>
      </c>
      <c r="G33" s="10" t="s">
        <v>33</v>
      </c>
    </row>
    <row r="34" spans="1:7" ht="12.75">
      <c r="A34" s="16" t="s">
        <v>114</v>
      </c>
      <c r="B34" s="22">
        <v>-77</v>
      </c>
      <c r="C34" s="1" t="s">
        <v>2</v>
      </c>
      <c r="D34" s="38" t="s">
        <v>122</v>
      </c>
      <c r="E34" s="12" t="s">
        <v>47</v>
      </c>
      <c r="F34" s="23">
        <f>F35+34</f>
        <v>-88.40549248282599</v>
      </c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>
        <f>-($B$31-B34+3+$B$30)</f>
        <v>-122.40549248282599</v>
      </c>
      <c r="G35" s="10" t="s">
        <v>33</v>
      </c>
    </row>
    <row r="36" spans="1:7" ht="12.75">
      <c r="A36" s="16" t="s">
        <v>115</v>
      </c>
      <c r="B36" s="22">
        <v>-87</v>
      </c>
      <c r="C36" s="1" t="s">
        <v>2</v>
      </c>
      <c r="D36" s="38"/>
      <c r="E36" s="12" t="s">
        <v>46</v>
      </c>
      <c r="F36" s="23">
        <f>F37+34</f>
        <v>-98.40549248282599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-132.405492482826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4" sqref="D34:D35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59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56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 t="s">
        <v>63</v>
      </c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-30.3</v>
      </c>
      <c r="C6" s="1" t="s">
        <v>10</v>
      </c>
      <c r="D6" s="1">
        <v>-45</v>
      </c>
      <c r="E6" s="1"/>
      <c r="F6" s="1"/>
      <c r="G6" s="14"/>
    </row>
    <row r="7" spans="1:7" ht="12.75">
      <c r="A7" s="7" t="s">
        <v>5</v>
      </c>
      <c r="B7" s="22">
        <v>-22.2</v>
      </c>
      <c r="C7" s="1" t="s">
        <v>10</v>
      </c>
      <c r="D7" s="1">
        <v>-37.5</v>
      </c>
      <c r="E7" s="1"/>
      <c r="F7" s="1"/>
      <c r="G7" s="14"/>
    </row>
    <row r="8" spans="1:7" ht="12.75">
      <c r="A8" s="7" t="s">
        <v>0</v>
      </c>
      <c r="B8" s="3">
        <f>POWER(10,(B7-B6)/10)</f>
        <v>6.456542290346558</v>
      </c>
      <c r="C8" s="1" t="s">
        <v>7</v>
      </c>
      <c r="D8" s="1"/>
      <c r="E8" s="4" t="s">
        <v>1</v>
      </c>
      <c r="F8" s="11">
        <f>10*LOG10(($B$44-1)/($B$8-1))</f>
        <v>5.984690181679573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-52</v>
      </c>
      <c r="C12" s="1" t="s">
        <v>10</v>
      </c>
      <c r="D12" s="1">
        <v>-38</v>
      </c>
      <c r="E12" s="1"/>
      <c r="F12" s="1"/>
      <c r="G12" s="14"/>
    </row>
    <row r="13" spans="1:7" ht="12.75">
      <c r="A13" s="7" t="s">
        <v>11</v>
      </c>
      <c r="B13" s="22">
        <v>-65</v>
      </c>
      <c r="C13" s="1" t="s">
        <v>10</v>
      </c>
      <c r="D13" s="1">
        <v>-50.5</v>
      </c>
      <c r="E13" s="1"/>
      <c r="F13" s="1"/>
      <c r="G13" s="14"/>
    </row>
    <row r="14" spans="1:7" ht="12.75">
      <c r="A14" s="7" t="s">
        <v>13</v>
      </c>
      <c r="B14" s="15">
        <f>B13-$B$45</f>
        <v>-103.3</v>
      </c>
      <c r="C14" s="1" t="s">
        <v>10</v>
      </c>
      <c r="D14" s="1"/>
      <c r="E14" s="4" t="s">
        <v>14</v>
      </c>
      <c r="F14" s="11">
        <f>1.5*$B$12-0.5*$B$14</f>
        <v>-26.35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-87.5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-125.8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-135.34242509439323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-40</v>
      </c>
      <c r="C21" s="1" t="s">
        <v>10</v>
      </c>
      <c r="D21" s="38" t="s">
        <v>38</v>
      </c>
      <c r="E21" s="12" t="s">
        <v>39</v>
      </c>
      <c r="F21" s="23">
        <f>B21-$B$20</f>
        <v>95.34242509439323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123.34242509439323</v>
      </c>
      <c r="G22" s="9" t="s">
        <v>45</v>
      </c>
    </row>
    <row r="23" spans="1:7" ht="12.75">
      <c r="A23" s="16" t="s">
        <v>23</v>
      </c>
      <c r="B23" s="22">
        <v>-35</v>
      </c>
      <c r="C23" s="1" t="s">
        <v>10</v>
      </c>
      <c r="D23" s="38" t="s">
        <v>37</v>
      </c>
      <c r="E23" s="12" t="s">
        <v>40</v>
      </c>
      <c r="F23" s="23">
        <f>B23-$B$20</f>
        <v>100.34242509439323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128.34242509439323</v>
      </c>
      <c r="G24" s="10" t="s">
        <v>45</v>
      </c>
    </row>
    <row r="25" spans="1:7" ht="12.75">
      <c r="A25" s="16" t="s">
        <v>24</v>
      </c>
      <c r="B25" s="22">
        <v>-34</v>
      </c>
      <c r="C25" s="1" t="s">
        <v>10</v>
      </c>
      <c r="D25" s="38" t="s">
        <v>37</v>
      </c>
      <c r="E25" s="12" t="s">
        <v>41</v>
      </c>
      <c r="F25" s="23">
        <f>B25-$B$20</f>
        <v>101.34242509439323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129.34242509439323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-82</v>
      </c>
      <c r="C32" s="1" t="s">
        <v>2</v>
      </c>
      <c r="D32" s="38" t="s">
        <v>109</v>
      </c>
      <c r="E32" s="12" t="s">
        <v>34</v>
      </c>
      <c r="F32" s="23">
        <f>F33+34</f>
        <v>-93.40549248282599</v>
      </c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>
        <f>-($B$31-B32+3+$B$30)</f>
        <v>-127.40549248282599</v>
      </c>
      <c r="G33" s="10" t="s">
        <v>33</v>
      </c>
    </row>
    <row r="34" spans="1:7" ht="12.75">
      <c r="A34" s="16" t="s">
        <v>114</v>
      </c>
      <c r="B34" s="22">
        <v>-81</v>
      </c>
      <c r="C34" s="1" t="s">
        <v>2</v>
      </c>
      <c r="D34" s="38" t="s">
        <v>123</v>
      </c>
      <c r="E34" s="12" t="s">
        <v>47</v>
      </c>
      <c r="F34" s="23">
        <f>F35+34</f>
        <v>-92.40549248282599</v>
      </c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>
        <f>-($B$31-B34+3+$B$30)</f>
        <v>-126.40549248282599</v>
      </c>
      <c r="G35" s="10" t="s">
        <v>33</v>
      </c>
    </row>
    <row r="36" spans="1:7" ht="12.75">
      <c r="A36" s="16" t="s">
        <v>115</v>
      </c>
      <c r="B36" s="22">
        <v>-82</v>
      </c>
      <c r="C36" s="1" t="s">
        <v>2</v>
      </c>
      <c r="D36" s="38" t="s">
        <v>110</v>
      </c>
      <c r="E36" s="12" t="s">
        <v>46</v>
      </c>
      <c r="F36" s="23">
        <f>F37+34</f>
        <v>-93.40549248282599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-127.40549248282599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32" sqref="A32:A36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60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51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/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-22.5</v>
      </c>
      <c r="C6" s="1" t="s">
        <v>10</v>
      </c>
      <c r="D6" s="1"/>
      <c r="E6" s="1"/>
      <c r="F6" s="1"/>
      <c r="G6" s="14"/>
    </row>
    <row r="7" spans="1:7" ht="12.75">
      <c r="A7" s="7" t="s">
        <v>5</v>
      </c>
      <c r="B7" s="22">
        <v>-13.4</v>
      </c>
      <c r="C7" s="1" t="s">
        <v>10</v>
      </c>
      <c r="D7" s="1"/>
      <c r="E7" s="1"/>
      <c r="F7" s="1"/>
      <c r="G7" s="14"/>
    </row>
    <row r="8" spans="1:7" ht="12.75">
      <c r="A8" s="7" t="s">
        <v>0</v>
      </c>
      <c r="B8" s="3">
        <f>POWER(10,(B7-B6)/10)</f>
        <v>8.128305161640993</v>
      </c>
      <c r="C8" s="1" t="s">
        <v>7</v>
      </c>
      <c r="D8" s="1"/>
      <c r="E8" s="4" t="s">
        <v>1</v>
      </c>
      <c r="F8" s="11">
        <f>10*LOG10(($B$44-1)/($B$8-1))</f>
        <v>4.8240026016661925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-40</v>
      </c>
      <c r="C12" s="1" t="s">
        <v>10</v>
      </c>
      <c r="D12" s="1"/>
      <c r="E12" s="1"/>
      <c r="F12" s="1"/>
      <c r="G12" s="14"/>
    </row>
    <row r="13" spans="1:7" ht="12.75">
      <c r="A13" s="7" t="s">
        <v>11</v>
      </c>
      <c r="B13" s="22">
        <v>-70</v>
      </c>
      <c r="C13" s="1" t="s">
        <v>10</v>
      </c>
      <c r="D13" s="1"/>
      <c r="E13" s="1"/>
      <c r="F13" s="1"/>
      <c r="G13" s="14"/>
    </row>
    <row r="14" spans="1:7" ht="12.75">
      <c r="A14" s="7" t="s">
        <v>13</v>
      </c>
      <c r="B14" s="15">
        <f>B13-$B$45</f>
        <v>-108.3</v>
      </c>
      <c r="C14" s="1" t="s">
        <v>10</v>
      </c>
      <c r="D14" s="1"/>
      <c r="E14" s="4" t="s">
        <v>14</v>
      </c>
      <c r="F14" s="11">
        <f>1.5*$B$12-0.5*$B$14</f>
        <v>-5.850000000000001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-88.5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-126.8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-136.34242509439323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-38</v>
      </c>
      <c r="C21" s="1" t="s">
        <v>10</v>
      </c>
      <c r="D21" s="38" t="s">
        <v>38</v>
      </c>
      <c r="E21" s="12" t="s">
        <v>39</v>
      </c>
      <c r="F21" s="23">
        <f>B21-$B$20</f>
        <v>98.34242509439323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126.34242509439323</v>
      </c>
      <c r="G22" s="9" t="s">
        <v>45</v>
      </c>
    </row>
    <row r="23" spans="1:7" ht="12.75">
      <c r="A23" s="16" t="s">
        <v>23</v>
      </c>
      <c r="B23" s="22">
        <v>-32</v>
      </c>
      <c r="C23" s="1" t="s">
        <v>10</v>
      </c>
      <c r="D23" s="38" t="s">
        <v>65</v>
      </c>
      <c r="E23" s="12" t="s">
        <v>40</v>
      </c>
      <c r="F23" s="23">
        <f>B23-$B$20</f>
        <v>104.34242509439323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132.34242509439323</v>
      </c>
      <c r="G24" s="10" t="s">
        <v>45</v>
      </c>
    </row>
    <row r="25" spans="1:7" ht="12.75">
      <c r="A25" s="16" t="s">
        <v>24</v>
      </c>
      <c r="B25" s="22">
        <v>-24</v>
      </c>
      <c r="C25" s="1" t="s">
        <v>10</v>
      </c>
      <c r="D25" s="38" t="s">
        <v>37</v>
      </c>
      <c r="E25" s="12" t="s">
        <v>41</v>
      </c>
      <c r="F25" s="23">
        <f>B25-$B$20</f>
        <v>112.34242509439323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140.34242509439323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/>
      <c r="E31" s="1"/>
      <c r="F31" s="1"/>
      <c r="G31" s="14"/>
    </row>
    <row r="32" spans="1:7" ht="12.75">
      <c r="A32" s="16" t="s">
        <v>29</v>
      </c>
      <c r="B32" s="22">
        <v>-84</v>
      </c>
      <c r="C32" s="1" t="s">
        <v>2</v>
      </c>
      <c r="D32" s="50"/>
      <c r="E32" s="12" t="s">
        <v>34</v>
      </c>
      <c r="F32" s="23">
        <f>F33+34</f>
        <v>-95.40549248282599</v>
      </c>
      <c r="G32" s="6" t="s">
        <v>21</v>
      </c>
    </row>
    <row r="33" spans="1:7" ht="12.75">
      <c r="A33" s="7"/>
      <c r="B33" s="1"/>
      <c r="C33" s="1"/>
      <c r="D33" s="50"/>
      <c r="E33" s="8" t="s">
        <v>35</v>
      </c>
      <c r="F33" s="25">
        <f>-($B$31-B32+3+$B$30)</f>
        <v>-129.405492482826</v>
      </c>
      <c r="G33" s="10" t="s">
        <v>33</v>
      </c>
    </row>
    <row r="34" spans="1:7" ht="12.75">
      <c r="A34" s="16" t="s">
        <v>114</v>
      </c>
      <c r="B34" s="22">
        <v>-89</v>
      </c>
      <c r="C34" s="1" t="s">
        <v>2</v>
      </c>
      <c r="D34" s="50"/>
      <c r="E34" s="12" t="s">
        <v>47</v>
      </c>
      <c r="F34" s="23">
        <f>F35+34</f>
        <v>-100.40549248282599</v>
      </c>
      <c r="G34" s="6" t="s">
        <v>21</v>
      </c>
    </row>
    <row r="35" spans="1:7" ht="12.75">
      <c r="A35" s="7"/>
      <c r="B35" s="1"/>
      <c r="C35" s="1"/>
      <c r="D35" s="50"/>
      <c r="E35" s="8" t="s">
        <v>35</v>
      </c>
      <c r="F35" s="25">
        <f>-($B$31-B34+3+$B$30)</f>
        <v>-134.405492482826</v>
      </c>
      <c r="G35" s="10" t="s">
        <v>33</v>
      </c>
    </row>
    <row r="36" spans="1:7" ht="12.75">
      <c r="A36" s="16" t="s">
        <v>115</v>
      </c>
      <c r="B36" s="22">
        <v>-93</v>
      </c>
      <c r="C36" s="1" t="s">
        <v>2</v>
      </c>
      <c r="D36" s="50"/>
      <c r="E36" s="12" t="s">
        <v>46</v>
      </c>
      <c r="F36" s="23">
        <f>F37+34</f>
        <v>-104.40549248282599</v>
      </c>
      <c r="G36" s="6" t="s">
        <v>21</v>
      </c>
    </row>
    <row r="37" spans="1:7" ht="12.75">
      <c r="A37" s="8"/>
      <c r="B37" s="18"/>
      <c r="C37" s="18"/>
      <c r="D37" s="51"/>
      <c r="E37" s="8" t="s">
        <v>35</v>
      </c>
      <c r="F37" s="25">
        <f>-($B$31-B36+3+$B$30)</f>
        <v>-138.405492482826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34" sqref="D34:D35"/>
    </sheetView>
  </sheetViews>
  <sheetFormatPr defaultColWidth="11.421875" defaultRowHeight="12.75"/>
  <cols>
    <col min="1" max="1" width="38.7109375" style="0" customWidth="1"/>
    <col min="2" max="2" width="6.28125" style="0" customWidth="1"/>
    <col min="3" max="3" width="14.57421875" style="0" customWidth="1"/>
    <col min="4" max="4" width="23.140625" style="0" customWidth="1"/>
    <col min="5" max="5" width="37.8515625" style="0" customWidth="1"/>
    <col min="6" max="6" width="5.28125" style="0" customWidth="1"/>
    <col min="7" max="7" width="6.8515625" style="0" customWidth="1"/>
  </cols>
  <sheetData>
    <row r="1" spans="1:7" s="20" customFormat="1" ht="18" customHeight="1">
      <c r="A1" s="19" t="s">
        <v>30</v>
      </c>
      <c r="B1" s="42" t="s">
        <v>95</v>
      </c>
      <c r="C1" s="42"/>
      <c r="D1" s="42"/>
      <c r="E1" s="42"/>
      <c r="F1" s="42"/>
      <c r="G1" s="43"/>
    </row>
    <row r="2" spans="1:7" s="20" customFormat="1" ht="18" customHeight="1">
      <c r="A2" s="21" t="s">
        <v>31</v>
      </c>
      <c r="B2" s="44" t="s">
        <v>51</v>
      </c>
      <c r="C2" s="44"/>
      <c r="D2" s="44"/>
      <c r="E2" s="44"/>
      <c r="F2" s="44"/>
      <c r="G2" s="45"/>
    </row>
    <row r="3" spans="1:7" ht="12.75">
      <c r="A3" s="7"/>
      <c r="B3" s="1"/>
      <c r="C3" s="1"/>
      <c r="D3" s="1"/>
      <c r="E3" s="1"/>
      <c r="F3" s="1"/>
      <c r="G3" s="14"/>
    </row>
    <row r="4" spans="1:7" ht="12.75">
      <c r="A4" s="13" t="s">
        <v>3</v>
      </c>
      <c r="B4" s="1"/>
      <c r="C4" s="1"/>
      <c r="D4" s="1" t="s">
        <v>61</v>
      </c>
      <c r="E4" s="46" t="s">
        <v>36</v>
      </c>
      <c r="F4" s="47"/>
      <c r="G4" s="48"/>
    </row>
    <row r="5" spans="1:7" ht="12.75">
      <c r="A5" s="13"/>
      <c r="B5" s="1"/>
      <c r="C5" s="1"/>
      <c r="D5" s="1"/>
      <c r="E5" s="1"/>
      <c r="F5" s="1"/>
      <c r="G5" s="14"/>
    </row>
    <row r="6" spans="1:7" ht="12.75">
      <c r="A6" s="7" t="s">
        <v>4</v>
      </c>
      <c r="B6" s="22">
        <v>-22.4</v>
      </c>
      <c r="C6" s="1" t="s">
        <v>10</v>
      </c>
      <c r="D6" s="1">
        <v>-20.8</v>
      </c>
      <c r="E6" s="1"/>
      <c r="F6" s="1"/>
      <c r="G6" s="14"/>
    </row>
    <row r="7" spans="1:7" ht="12.75">
      <c r="A7" s="7" t="s">
        <v>5</v>
      </c>
      <c r="B7" s="22">
        <v>-10.6</v>
      </c>
      <c r="C7" s="1" t="s">
        <v>10</v>
      </c>
      <c r="D7" s="1">
        <v>-8.9</v>
      </c>
      <c r="E7" s="1"/>
      <c r="F7" s="1"/>
      <c r="G7" s="14"/>
    </row>
    <row r="8" spans="1:7" ht="12.75">
      <c r="A8" s="7" t="s">
        <v>0</v>
      </c>
      <c r="B8" s="3">
        <f>POWER(10,(B7-B6)/10)</f>
        <v>15.135612484362087</v>
      </c>
      <c r="C8" s="1" t="s">
        <v>7</v>
      </c>
      <c r="D8" s="1"/>
      <c r="E8" s="4" t="s">
        <v>1</v>
      </c>
      <c r="F8" s="11">
        <f>10*LOG10(($B$44-1)/($B$8-1))</f>
        <v>1.8507191282014455</v>
      </c>
      <c r="G8" s="5" t="s">
        <v>2</v>
      </c>
    </row>
    <row r="9" spans="1:7" ht="12.75">
      <c r="A9" s="7"/>
      <c r="B9" s="1"/>
      <c r="C9" s="1"/>
      <c r="D9" s="1"/>
      <c r="E9" s="1"/>
      <c r="F9" s="1"/>
      <c r="G9" s="14"/>
    </row>
    <row r="10" spans="1:7" ht="12.75">
      <c r="A10" s="13" t="s">
        <v>8</v>
      </c>
      <c r="B10" s="1"/>
      <c r="C10" s="1"/>
      <c r="D10" s="1"/>
      <c r="E10" s="1"/>
      <c r="F10" s="1"/>
      <c r="G10" s="14"/>
    </row>
    <row r="11" spans="1:7" ht="12.75">
      <c r="A11" s="7"/>
      <c r="B11" s="1"/>
      <c r="C11" s="1"/>
      <c r="D11" s="1"/>
      <c r="E11" s="1"/>
      <c r="F11" s="1"/>
      <c r="G11" s="14"/>
    </row>
    <row r="12" spans="1:7" ht="12.75">
      <c r="A12" s="7" t="s">
        <v>9</v>
      </c>
      <c r="B12" s="22">
        <v>-39</v>
      </c>
      <c r="C12" s="1" t="s">
        <v>10</v>
      </c>
      <c r="D12" s="1">
        <v>-40</v>
      </c>
      <c r="E12" s="1"/>
      <c r="F12" s="1"/>
      <c r="G12" s="14"/>
    </row>
    <row r="13" spans="1:7" ht="12.75">
      <c r="A13" s="7" t="s">
        <v>11</v>
      </c>
      <c r="B13" s="22">
        <v>-75.5</v>
      </c>
      <c r="C13" s="1" t="s">
        <v>10</v>
      </c>
      <c r="D13" s="1">
        <v>-74</v>
      </c>
      <c r="E13" s="1"/>
      <c r="F13" s="1"/>
      <c r="G13" s="14"/>
    </row>
    <row r="14" spans="1:7" ht="12.75">
      <c r="A14" s="7" t="s">
        <v>13</v>
      </c>
      <c r="B14" s="15">
        <f>B13-$B$45</f>
        <v>-113.8</v>
      </c>
      <c r="C14" s="1" t="s">
        <v>10</v>
      </c>
      <c r="D14" s="1"/>
      <c r="E14" s="4" t="s">
        <v>14</v>
      </c>
      <c r="F14" s="11">
        <f>1.5*$B$12-0.5*$B$14</f>
        <v>-1.6000000000000014</v>
      </c>
      <c r="G14" s="5" t="s">
        <v>10</v>
      </c>
    </row>
    <row r="15" spans="1:7" ht="12.75">
      <c r="A15" s="7"/>
      <c r="B15" s="1"/>
      <c r="C15" s="1"/>
      <c r="D15" s="1"/>
      <c r="E15" s="1"/>
      <c r="F15" s="1"/>
      <c r="G15" s="14"/>
    </row>
    <row r="16" spans="1:7" ht="12.75">
      <c r="A16" s="13" t="s">
        <v>15</v>
      </c>
      <c r="B16" s="1"/>
      <c r="C16" s="1"/>
      <c r="D16" s="1"/>
      <c r="E16" s="37" t="s">
        <v>44</v>
      </c>
      <c r="F16" s="49"/>
      <c r="G16" s="38"/>
    </row>
    <row r="17" spans="1:7" ht="12.75">
      <c r="A17" s="7" t="s">
        <v>27</v>
      </c>
      <c r="B17" s="1"/>
      <c r="C17" s="1"/>
      <c r="D17" s="1"/>
      <c r="E17" s="49"/>
      <c r="F17" s="49"/>
      <c r="G17" s="38"/>
    </row>
    <row r="18" spans="1:7" ht="12.75">
      <c r="A18" s="7" t="s">
        <v>16</v>
      </c>
      <c r="B18" s="22">
        <v>-89.5</v>
      </c>
      <c r="C18" s="1" t="s">
        <v>10</v>
      </c>
      <c r="D18" s="1"/>
      <c r="E18" s="49"/>
      <c r="F18" s="49"/>
      <c r="G18" s="38"/>
    </row>
    <row r="19" spans="1:7" ht="12.75">
      <c r="A19" s="7" t="s">
        <v>17</v>
      </c>
      <c r="B19" s="15">
        <f>B18-$B$45</f>
        <v>-127.8</v>
      </c>
      <c r="C19" s="1" t="s">
        <v>10</v>
      </c>
      <c r="D19" s="1"/>
      <c r="E19" s="49"/>
      <c r="F19" s="49"/>
      <c r="G19" s="38"/>
    </row>
    <row r="20" spans="1:7" ht="12.75">
      <c r="A20" s="7" t="s">
        <v>25</v>
      </c>
      <c r="B20" s="15">
        <f>B19-10*LOG10(9)</f>
        <v>-137.34242509439323</v>
      </c>
      <c r="C20" s="1"/>
      <c r="D20" s="1"/>
      <c r="E20" s="40"/>
      <c r="F20" s="40"/>
      <c r="G20" s="41"/>
    </row>
    <row r="21" spans="1:7" ht="12.75">
      <c r="A21" s="16" t="s">
        <v>22</v>
      </c>
      <c r="B21" s="22">
        <v>-42</v>
      </c>
      <c r="C21" s="1" t="s">
        <v>10</v>
      </c>
      <c r="D21" s="38" t="s">
        <v>38</v>
      </c>
      <c r="E21" s="12" t="s">
        <v>39</v>
      </c>
      <c r="F21" s="23">
        <f>B21-$B$20</f>
        <v>95.34242509439323</v>
      </c>
      <c r="G21" s="6" t="s">
        <v>2</v>
      </c>
    </row>
    <row r="22" spans="1:7" ht="12.75">
      <c r="A22" s="17"/>
      <c r="B22" s="1"/>
      <c r="C22" s="1"/>
      <c r="D22" s="38"/>
      <c r="E22" s="7" t="s">
        <v>42</v>
      </c>
      <c r="F22" s="24">
        <f>F21+34-6</f>
        <v>123.34242509439323</v>
      </c>
      <c r="G22" s="9" t="s">
        <v>45</v>
      </c>
    </row>
    <row r="23" spans="1:7" ht="12.75">
      <c r="A23" s="16" t="s">
        <v>23</v>
      </c>
      <c r="B23" s="22">
        <v>-34</v>
      </c>
      <c r="C23" s="1" t="s">
        <v>10</v>
      </c>
      <c r="D23" s="38" t="s">
        <v>65</v>
      </c>
      <c r="E23" s="12" t="s">
        <v>40</v>
      </c>
      <c r="F23" s="23">
        <f>B23-$B$20</f>
        <v>103.34242509439323</v>
      </c>
      <c r="G23" s="6" t="s">
        <v>2</v>
      </c>
    </row>
    <row r="24" spans="1:7" ht="12.75">
      <c r="A24" s="17"/>
      <c r="B24" s="1"/>
      <c r="C24" s="1"/>
      <c r="D24" s="38"/>
      <c r="E24" s="7" t="s">
        <v>42</v>
      </c>
      <c r="F24" s="24">
        <f>F23+34-6</f>
        <v>131.34242509439323</v>
      </c>
      <c r="G24" s="10" t="s">
        <v>45</v>
      </c>
    </row>
    <row r="25" spans="1:7" ht="12.75">
      <c r="A25" s="16" t="s">
        <v>24</v>
      </c>
      <c r="B25" s="22">
        <v>-25</v>
      </c>
      <c r="C25" s="1" t="s">
        <v>10</v>
      </c>
      <c r="D25" s="38" t="s">
        <v>37</v>
      </c>
      <c r="E25" s="12" t="s">
        <v>41</v>
      </c>
      <c r="F25" s="23">
        <f>B25-$B$20</f>
        <v>112.34242509439323</v>
      </c>
      <c r="G25" s="6" t="s">
        <v>2</v>
      </c>
    </row>
    <row r="26" spans="1:7" ht="12.75">
      <c r="A26" s="7"/>
      <c r="B26" s="1"/>
      <c r="C26" s="1"/>
      <c r="D26" s="38"/>
      <c r="E26" s="8" t="s">
        <v>42</v>
      </c>
      <c r="F26" s="25">
        <f>F25+34-6</f>
        <v>140.34242509439323</v>
      </c>
      <c r="G26" s="10" t="s">
        <v>45</v>
      </c>
    </row>
    <row r="27" spans="1:7" ht="12.75">
      <c r="A27" s="7"/>
      <c r="B27" s="1"/>
      <c r="C27" s="1"/>
      <c r="D27" s="1"/>
      <c r="E27" s="1"/>
      <c r="F27" s="1"/>
      <c r="G27" s="14"/>
    </row>
    <row r="28" spans="1:7" ht="12.75">
      <c r="A28" s="13" t="s">
        <v>49</v>
      </c>
      <c r="B28" s="1"/>
      <c r="C28" s="1"/>
      <c r="D28" s="1"/>
      <c r="E28" s="1"/>
      <c r="F28" s="1"/>
      <c r="G28" s="14"/>
    </row>
    <row r="29" spans="1:7" ht="12.75">
      <c r="A29" s="7" t="s">
        <v>18</v>
      </c>
      <c r="B29" s="1">
        <v>1740</v>
      </c>
      <c r="C29" s="1" t="s">
        <v>19</v>
      </c>
      <c r="D29" s="1"/>
      <c r="E29" s="1"/>
      <c r="F29" s="1"/>
      <c r="G29" s="14"/>
    </row>
    <row r="30" spans="1:7" ht="12.75">
      <c r="A30" s="7"/>
      <c r="B30" s="15">
        <f>10*LOG10(B29)</f>
        <v>32.405492482826</v>
      </c>
      <c r="C30" s="1" t="s">
        <v>20</v>
      </c>
      <c r="D30" s="1"/>
      <c r="E30" s="1"/>
      <c r="F30" s="1"/>
      <c r="G30" s="14"/>
    </row>
    <row r="31" spans="1:7" ht="12.75">
      <c r="A31" s="7" t="s">
        <v>28</v>
      </c>
      <c r="B31" s="15">
        <v>10</v>
      </c>
      <c r="C31" s="1" t="s">
        <v>2</v>
      </c>
      <c r="D31" s="1" t="s">
        <v>107</v>
      </c>
      <c r="E31" s="1"/>
      <c r="F31" s="1"/>
      <c r="G31" s="14"/>
    </row>
    <row r="32" spans="1:7" ht="12.75">
      <c r="A32" s="16" t="s">
        <v>29</v>
      </c>
      <c r="B32" s="22">
        <v>-81</v>
      </c>
      <c r="C32" s="1" t="s">
        <v>2</v>
      </c>
      <c r="D32" s="38" t="s">
        <v>124</v>
      </c>
      <c r="E32" s="12" t="s">
        <v>34</v>
      </c>
      <c r="F32" s="23">
        <f>F33+34</f>
        <v>-92.40549248282599</v>
      </c>
      <c r="G32" s="6" t="s">
        <v>21</v>
      </c>
    </row>
    <row r="33" spans="1:7" ht="12.75">
      <c r="A33" s="7"/>
      <c r="B33" s="1"/>
      <c r="C33" s="1"/>
      <c r="D33" s="38"/>
      <c r="E33" s="8" t="s">
        <v>35</v>
      </c>
      <c r="F33" s="25">
        <f>-($B$31-B32+3+$B$30)</f>
        <v>-126.40549248282599</v>
      </c>
      <c r="G33" s="10" t="s">
        <v>33</v>
      </c>
    </row>
    <row r="34" spans="1:7" ht="12.75">
      <c r="A34" s="16" t="s">
        <v>114</v>
      </c>
      <c r="B34" s="22">
        <v>-86</v>
      </c>
      <c r="C34" s="1" t="s">
        <v>2</v>
      </c>
      <c r="D34" s="38" t="s">
        <v>125</v>
      </c>
      <c r="E34" s="12" t="s">
        <v>47</v>
      </c>
      <c r="F34" s="23">
        <f>F35+34</f>
        <v>-97.40549248282599</v>
      </c>
      <c r="G34" s="6" t="s">
        <v>21</v>
      </c>
    </row>
    <row r="35" spans="1:7" ht="12.75">
      <c r="A35" s="7"/>
      <c r="B35" s="1"/>
      <c r="C35" s="1"/>
      <c r="D35" s="38"/>
      <c r="E35" s="8" t="s">
        <v>35</v>
      </c>
      <c r="F35" s="25">
        <f>-($B$31-B34+3+$B$30)</f>
        <v>-131.405492482826</v>
      </c>
      <c r="G35" s="10" t="s">
        <v>33</v>
      </c>
    </row>
    <row r="36" spans="1:7" ht="12.75">
      <c r="A36" s="16" t="s">
        <v>115</v>
      </c>
      <c r="B36" s="22">
        <v>-88</v>
      </c>
      <c r="C36" s="1" t="s">
        <v>2</v>
      </c>
      <c r="D36" s="38"/>
      <c r="E36" s="12" t="s">
        <v>46</v>
      </c>
      <c r="F36" s="23">
        <f>F37+34</f>
        <v>-99.40549248282599</v>
      </c>
      <c r="G36" s="6" t="s">
        <v>21</v>
      </c>
    </row>
    <row r="37" spans="1:7" ht="12.75">
      <c r="A37" s="8"/>
      <c r="B37" s="18"/>
      <c r="C37" s="18"/>
      <c r="D37" s="41"/>
      <c r="E37" s="8" t="s">
        <v>35</v>
      </c>
      <c r="F37" s="25">
        <f>-($B$31-B36+3+$B$30)</f>
        <v>-133.405492482826</v>
      </c>
      <c r="G37" s="10" t="s">
        <v>33</v>
      </c>
    </row>
    <row r="41" ht="12.75">
      <c r="A41" s="2" t="s">
        <v>26</v>
      </c>
    </row>
    <row r="43" spans="1:3" ht="12.75">
      <c r="A43" t="s">
        <v>6</v>
      </c>
      <c r="B43" s="1">
        <v>13.55</v>
      </c>
      <c r="C43" t="s">
        <v>2</v>
      </c>
    </row>
    <row r="44" spans="2:3" ht="12.75">
      <c r="B44" s="3">
        <f>POWER(10,($B$43/10))</f>
        <v>22.646443075930605</v>
      </c>
      <c r="C44" t="s">
        <v>7</v>
      </c>
    </row>
    <row r="45" spans="1:3" ht="12.75">
      <c r="A45" t="s">
        <v>12</v>
      </c>
      <c r="B45">
        <v>38.3</v>
      </c>
      <c r="C45" t="s">
        <v>2</v>
      </c>
    </row>
  </sheetData>
  <mergeCells count="10">
    <mergeCell ref="B1:G1"/>
    <mergeCell ref="B2:G2"/>
    <mergeCell ref="E4:G4"/>
    <mergeCell ref="D21:D22"/>
    <mergeCell ref="E16:G20"/>
    <mergeCell ref="D36:D37"/>
    <mergeCell ref="D23:D24"/>
    <mergeCell ref="D25:D26"/>
    <mergeCell ref="D32:D33"/>
    <mergeCell ref="D34:D35"/>
  </mergeCells>
  <printOptions/>
  <pageMargins left="0.71" right="0.76" top="1.14" bottom="0.6" header="0.4921259845" footer="0.4921259845"/>
  <pageSetup horizontalDpi="600" verticalDpi="600" orientation="landscape" paperSize="9" r:id="rId1"/>
  <headerFooter alignWithMargins="0">
    <oddHeader>&amp;L&amp;"Arial,Fett"&amp;14Vergleichsmessung 144-MHz-SSB/CW-Transceiver
&amp;12in Pforzheim am 27.2.2005&amp;R&amp;"Arial,Fett"&amp;14DARC OV Durlach A35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Pforzheim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Wolf-Henning.Rech</dc:creator>
  <cp:keywords/>
  <dc:description/>
  <cp:lastModifiedBy>Wolf-Henning.Rech</cp:lastModifiedBy>
  <cp:lastPrinted>2005-02-28T09:47:54Z</cp:lastPrinted>
  <dcterms:created xsi:type="dcterms:W3CDTF">2005-02-26T09:52:25Z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